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25" firstSheet="0" activeTab="0"/>
  </bookViews>
  <sheets>
    <sheet name="1. SK이노베이션" sheetId="1" state="visible" r:id="rId3"/>
    <sheet name="예시_참고용" sheetId="2" state="visible" r:id="rId4"/>
    <sheet name="본느" sheetId="3" state="hidden" r:id="rId5"/>
    <sheet name="오스템임플란트" sheetId="4" state="hidden" r:id="rId6"/>
  </sheets>
  <definedNames>
    <definedName function="false" hidden="false" name="IQ_CH" vbProcedure="false">110000</definedName>
    <definedName function="false" hidden="false" name="IQ_CQ" vbProcedure="false">5000</definedName>
    <definedName function="false" hidden="false" name="IQ_CY" vbProcedure="false">10000</definedName>
    <definedName function="false" hidden="false" name="IQ_DAILY" vbProcedure="false">500000</definedName>
    <definedName function="false" hidden="false" name="IQ_FH" vbProcedure="false">100000</definedName>
    <definedName function="false" hidden="false" name="IQ_FQ" vbProcedure="false">500</definedName>
    <definedName function="false" hidden="false" name="IQ_FWD_CY" vbProcedure="false">10001</definedName>
    <definedName function="false" hidden="false" name="IQ_FWD_CY1" vbProcedure="false">10002</definedName>
    <definedName function="false" hidden="false" name="IQ_FWD_CY2" vbProcedure="false">10003</definedName>
    <definedName function="false" hidden="false" name="IQ_FWD_FY" vbProcedure="false">1001</definedName>
    <definedName function="false" hidden="false" name="IQ_FWD_FY1" vbProcedure="false">1002</definedName>
    <definedName function="false" hidden="false" name="IQ_FWD_FY2" vbProcedure="false">1003</definedName>
    <definedName function="false" hidden="false" name="IQ_FWD_Q" vbProcedure="false">501</definedName>
    <definedName function="false" hidden="false" name="IQ_FWD_Q1" vbProcedure="false">502</definedName>
    <definedName function="false" hidden="false" name="IQ_FWD_Q2" vbProcedure="false">503</definedName>
    <definedName function="false" hidden="false" name="IQ_FY" vbProcedure="false">1000</definedName>
    <definedName function="false" hidden="false" name="IQ_LATESTK" vbProcedure="false">1000</definedName>
    <definedName function="false" hidden="false" name="IQ_LATESTQ" vbProcedure="false">500</definedName>
    <definedName function="false" hidden="false" name="IQ_LTM" vbProcedure="false">2000</definedName>
    <definedName function="false" hidden="false" name="IQ_LTMMONTH" vbProcedure="false">120000</definedName>
    <definedName function="false" hidden="false" name="IQ_MONTH" vbProcedure="false">15000</definedName>
    <definedName function="false" hidden="false" name="IQ_NTM" vbProcedure="false">6000</definedName>
    <definedName function="false" hidden="false" name="IQ_TODAY" vbProcedure="false">0</definedName>
    <definedName function="false" hidden="false" name="IQ_WEEK" vbProcedure="false">50000</definedName>
    <definedName function="false" hidden="false" name="IQ_YTD" vbProcedure="false">3000</definedName>
    <definedName function="false" hidden="false" name="IQ_YTDMONTH" vbProcedure="false">130000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EQP</author>
  </authors>
  <commentList>
    <comment ref="C14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17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0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3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EQP</author>
  </authors>
  <commentList>
    <comment ref="C14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17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0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3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EQP</author>
  </authors>
  <commentList>
    <comment ref="C14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17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0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3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EQP</author>
  </authors>
  <commentList>
    <comment ref="C14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17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0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  <comment ref="C23" authorId="0">
      <text>
        <r>
          <rPr>
            <sz val="10"/>
            <rFont val="Noto Sans CJK KR"/>
            <family val="2"/>
          </rPr>
          <t xml:space="preserve">달성률 계산 방식</t>
        </r>
      </text>
    </comment>
  </commentList>
</comments>
</file>

<file path=xl/sharedStrings.xml><?xml version="1.0" encoding="utf-8"?>
<sst xmlns="http://schemas.openxmlformats.org/spreadsheetml/2006/main" count="705" uniqueCount="126">
  <si>
    <t xml:space="preserve">■ 대상회사 :</t>
  </si>
  <si>
    <t xml:space="preserve">SK이노베이션</t>
  </si>
  <si>
    <t xml:space="preserve">■ 작성기준 :</t>
  </si>
  <si>
    <t xml:space="preserve">FY2026 1Q</t>
  </si>
  <si>
    <t xml:space="preserve">검증</t>
  </si>
  <si>
    <t xml:space="preserve">구분</t>
  </si>
  <si>
    <t xml:space="preserve">[단위]</t>
  </si>
  <si>
    <t xml:space="preserve">백만원</t>
  </si>
  <si>
    <t xml:space="preserve">연간</t>
  </si>
  <si>
    <t xml:space="preserve">4Q</t>
  </si>
  <si>
    <t xml:space="preserve">1Q</t>
  </si>
  <si>
    <t xml:space="preserve">2Q</t>
  </si>
  <si>
    <t xml:space="preserve">3Q</t>
  </si>
  <si>
    <t xml:space="preserve">계획</t>
  </si>
  <si>
    <t xml:space="preserve">실적</t>
  </si>
  <si>
    <t xml:space="preserve">달성률</t>
  </si>
  <si>
    <t xml:space="preserve">  -PL 요약</t>
  </si>
  <si>
    <t xml:space="preserve">매출액</t>
  </si>
  <si>
    <t xml:space="preserve">영업이익</t>
  </si>
  <si>
    <t xml:space="preserve">세전이익</t>
  </si>
  <si>
    <t xml:space="preserve">세후이익</t>
  </si>
  <si>
    <t xml:space="preserve">  - Model/Budget 대비</t>
  </si>
  <si>
    <t xml:space="preserve">Sales</t>
  </si>
  <si>
    <t xml:space="preserve">Actual / Model</t>
  </si>
  <si>
    <t xml:space="preserve">Model</t>
  </si>
  <si>
    <t xml:space="preserve">Actual / Budget </t>
  </si>
  <si>
    <t xml:space="preserve">Budget</t>
  </si>
  <si>
    <t xml:space="preserve">전년 동기 대비</t>
  </si>
  <si>
    <t xml:space="preserve">Actual</t>
  </si>
  <si>
    <t xml:space="preserve">EBITDA</t>
  </si>
  <si>
    <t xml:space="preserve">EBIT</t>
  </si>
  <si>
    <t xml:space="preserve">NI</t>
  </si>
  <si>
    <t xml:space="preserve">배당지급 (PEF)</t>
  </si>
  <si>
    <t xml:space="preserve">연환산 Cash Yield</t>
  </si>
  <si>
    <t xml:space="preserve"> - PL 상세내역 (누적)</t>
  </si>
  <si>
    <t xml:space="preserve">매출원가</t>
  </si>
  <si>
    <t xml:space="preserve">매출총이익</t>
  </si>
  <si>
    <t xml:space="preserve">Gross Margin</t>
  </si>
  <si>
    <t xml:space="preserve">판매비와 관리비</t>
  </si>
  <si>
    <t xml:space="preserve">영업이익(손실)</t>
  </si>
  <si>
    <t xml:space="preserve">EBIT Margin</t>
  </si>
  <si>
    <t xml:space="preserve">D&amp;A</t>
  </si>
  <si>
    <t xml:space="preserve">EBITDA Margin</t>
  </si>
  <si>
    <t xml:space="preserve">기타손익</t>
  </si>
  <si>
    <t xml:space="preserve">금융손익</t>
  </si>
  <si>
    <t xml:space="preserve">법인세 차감전 순이익</t>
  </si>
  <si>
    <t xml:space="preserve">법인세</t>
  </si>
  <si>
    <t xml:space="preserve">당기순이익(손실)</t>
  </si>
  <si>
    <t xml:space="preserve">Net Margin</t>
  </si>
  <si>
    <t xml:space="preserve"> - B/S</t>
  </si>
  <si>
    <t xml:space="preserve">자산</t>
  </si>
  <si>
    <t xml:space="preserve">유동자산</t>
  </si>
  <si>
    <t xml:space="preserve">현금 및 현금성 자산</t>
  </si>
  <si>
    <t xml:space="preserve">단기금융상품</t>
  </si>
  <si>
    <t xml:space="preserve">매출채권</t>
  </si>
  <si>
    <t xml:space="preserve">재고자산</t>
  </si>
  <si>
    <t xml:space="preserve">기타유동자산</t>
  </si>
  <si>
    <t xml:space="preserve">비유동자산</t>
  </si>
  <si>
    <t xml:space="preserve">금융 및 투자자산</t>
  </si>
  <si>
    <t xml:space="preserve">유형자산</t>
  </si>
  <si>
    <t xml:space="preserve">무형자산</t>
  </si>
  <si>
    <t xml:space="preserve">기타비유동자산</t>
  </si>
  <si>
    <t xml:space="preserve">자본과 부채 총계</t>
  </si>
  <si>
    <t xml:space="preserve">유동부채</t>
  </si>
  <si>
    <t xml:space="preserve">매입채무</t>
  </si>
  <si>
    <t xml:space="preserve">단기차입금</t>
  </si>
  <si>
    <t xml:space="preserve">유동성장기차입금</t>
  </si>
  <si>
    <t xml:space="preserve">기타유동부채</t>
  </si>
  <si>
    <t xml:space="preserve">비유동부채</t>
  </si>
  <si>
    <t xml:space="preserve">사채 및 장기차입금</t>
  </si>
  <si>
    <t xml:space="preserve">충당부채</t>
  </si>
  <si>
    <t xml:space="preserve">기타비유동부채</t>
  </si>
  <si>
    <t xml:space="preserve">자본총계</t>
  </si>
  <si>
    <t xml:space="preserve">XXX</t>
  </si>
  <si>
    <t xml:space="preserve">FY2023 4Q</t>
  </si>
  <si>
    <t xml:space="preserve">본느</t>
  </si>
  <si>
    <t xml:space="preserve">■ 보고시기 :</t>
  </si>
  <si>
    <t xml:space="preserve">FY2021 3Q</t>
  </si>
  <si>
    <t xml:space="preserve">천톤</t>
  </si>
  <si>
    <t xml:space="preserve">Revenue</t>
  </si>
  <si>
    <t xml:space="preserve">ODM/OEM</t>
  </si>
  <si>
    <t xml:space="preserve">브랜드</t>
  </si>
  <si>
    <t xml:space="preserve">EBITDA 마진율(%)</t>
  </si>
  <si>
    <t xml:space="preserve">영업이익율 (%)</t>
  </si>
  <si>
    <t xml:space="preserve">이자수익(비용)</t>
  </si>
  <si>
    <t xml:space="preserve">기타 영업외손익</t>
  </si>
  <si>
    <t xml:space="preserve">법인세비용</t>
  </si>
  <si>
    <t xml:space="preserve">Net Income</t>
  </si>
  <si>
    <t xml:space="preserve">당기순이익율 (%)</t>
  </si>
  <si>
    <t xml:space="preserve">자산총계</t>
  </si>
  <si>
    <t xml:space="preserve">현금 및 현금성자산</t>
  </si>
  <si>
    <t xml:space="preserve">당기손익 공정가치 금융자산</t>
  </si>
  <si>
    <t xml:space="preserve">기타 유동자산</t>
  </si>
  <si>
    <t xml:space="preserve">투자자산</t>
  </si>
  <si>
    <t xml:space="preserve">부채 및 자본총계</t>
  </si>
  <si>
    <t xml:space="preserve">유동리스부채</t>
  </si>
  <si>
    <t xml:space="preserve">유동성 전환사채</t>
  </si>
  <si>
    <t xml:space="preserve">유동파생상품부채</t>
  </si>
  <si>
    <t xml:space="preserve">기타 유동부채</t>
  </si>
  <si>
    <t xml:space="preserve">파생상품부채</t>
  </si>
  <si>
    <t xml:space="preserve">전환상환우선주 부채</t>
  </si>
  <si>
    <t xml:space="preserve">장기차입금</t>
  </si>
  <si>
    <t xml:space="preserve">비유동리스부채</t>
  </si>
  <si>
    <t xml:space="preserve">확정급여부채</t>
  </si>
  <si>
    <t xml:space="preserve">이연법인세부채</t>
  </si>
  <si>
    <t xml:space="preserve">[지배주주지분]</t>
  </si>
  <si>
    <t xml:space="preserve">자본금</t>
  </si>
  <si>
    <t xml:space="preserve">자본잉여금</t>
  </si>
  <si>
    <t xml:space="preserve">기타자본구성요소</t>
  </si>
  <si>
    <t xml:space="preserve">기타포괄손익누계액</t>
  </si>
  <si>
    <t xml:space="preserve">이익잉여금</t>
  </si>
  <si>
    <t xml:space="preserve">[비지배지분]</t>
  </si>
  <si>
    <t xml:space="preserve">■ 실적 Comment</t>
  </si>
  <si>
    <t xml:space="preserve">- 21년 3분기 매출액 414억원 / 영업이익 4.7억원 달성 (전년대비 매출 51.2% 성장 / 영업이익 흑자 전환)  </t>
  </si>
  <si>
    <t xml:space="preserve">-(*) 21년 1분기 인수 완료한 친환경 생활용품 전문업체인 아토세이프 3분기 매출액 약 238억원 반영 (지분율 68.9%)</t>
  </si>
  <si>
    <t xml:space="preserve">■ 전망</t>
  </si>
  <si>
    <t xml:space="preserve">- 글로벌 화장품 시장 업황 회복에 따른 ODM 매출 회복에 브랜드 및 아토세이프 실적 더해지며 전사 실적 연간 개선 전망</t>
  </si>
  <si>
    <t xml:space="preserve">오스템임플란트</t>
  </si>
  <si>
    <t xml:space="preserve">매출채권 및 기타유동채권</t>
  </si>
  <si>
    <t xml:space="preserve">매입채무 및 기타유동채무</t>
  </si>
  <si>
    <t xml:space="preserve">전환사채</t>
  </si>
  <si>
    <t xml:space="preserve">- 21년 3Q 매출액 2,133억원(+29.3%, YoY), 영업이익 355억원(+49.7%, YoY)을 시현</t>
  </si>
  <si>
    <t xml:space="preserve">- 3분기 실적은 국내 매출액이 소폭 하락하였으나, 주요 지역인 중국, 북미, 유럽지역 모두 지역확장 및 하이오센 판매 호조효과로 전년 동기 대비 큰폭의 성장을 이루며 QoQ, YoY 성장함</t>
  </si>
  <si>
    <t xml:space="preserve">- 이연 수요로 인한 기저효과로 내수매출 감소, 중국 오프라인 마케팅 비용 및 해외 전시회 참가 등 일회성 비용 발생하며 탑라인 성장에도 영업이익률은 0.4%p 하락.</t>
  </si>
  <si>
    <t xml:space="preserve">- 4분기 실적은 매출액 2,258억원(+15.9%, YoY), 영업이익 427억원(-8.5%, YoY)으로 예상</t>
  </si>
  <si>
    <t xml:space="preserve">- 4분기는 계절적 성수기이고 글로벌 치과영 업 정상화 비중 또한 증가 중이다. 이에 따라 기존 영업망의 회복과 유럽 내 신규지역 확장효과가 더해져 분기 사상 최대 실적을 갱신할 전망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</si>
</sst>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 * #,##0_ ;_ * \-#,##0_ ;_ * \-_ ;_ @_ "/>
    <numFmt numFmtId="167" formatCode="_-* #,##0_-;\-* #,##0_-;_-* \-_-;_-@_-"/>
    <numFmt numFmtId="168" formatCode="#,##0"/>
    <numFmt numFmtId="169" formatCode="0%"/>
    <numFmt numFmtId="170" formatCode="0.0%"/>
    <numFmt numFmtId="171" formatCode="#,##0;[RED]\(#,##0\);\-"/>
    <numFmt numFmtId="172" formatCode="#,##0.0%_);\(#,##0.0%\)"/>
    <numFmt numFmtId="173" formatCode="#,##0_ "/>
  </numFmts>
  <fonts count="19">
    <font>
      <sz val="11"/>
      <color theme="1"/>
      <name val="맑은 고딕"/>
      <family val="2"/>
      <charset val="129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 val="true"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b val="true"/>
      <sz val="10"/>
      <color rgb="FFFF0000"/>
      <name val="맑은 고딕"/>
      <family val="3"/>
      <charset val="129"/>
    </font>
    <font>
      <b val="true"/>
      <sz val="10"/>
      <name val="맑은 고딕"/>
      <family val="3"/>
      <charset val="129"/>
    </font>
    <font>
      <sz val="10"/>
      <name val="맑은 고딕"/>
      <family val="3"/>
      <charset val="129"/>
    </font>
    <font>
      <b val="true"/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0"/>
      <name val="Noto Sans CJK KR"/>
      <family val="2"/>
    </font>
    <font>
      <sz val="9"/>
      <color rgb="FFFF0000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"/>
        <bgColor rgb="FF99CCFF"/>
      </patternFill>
    </fill>
    <fill>
      <patternFill patternType="solid">
        <fgColor theme="0" tint="-0.35"/>
        <bgColor rgb="FFC0C0C0"/>
      </patternFill>
    </fill>
    <fill>
      <patternFill patternType="solid">
        <fgColor theme="7" tint="0.5999"/>
        <bgColor rgb="FFFFCC99"/>
      </patternFill>
    </fill>
    <fill>
      <patternFill patternType="solid">
        <fgColor theme="0"/>
        <bgColor rgb="FFFFFFCC"/>
      </patternFill>
    </fill>
  </fills>
  <borders count="8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hair"/>
      <top style="medium"/>
      <bottom style="thin"/>
      <diagonal/>
    </border>
    <border diagonalUp="false" diagonalDown="false">
      <left style="hair"/>
      <right style="hair"/>
      <top style="medium"/>
      <bottom style="thin"/>
      <diagonal/>
    </border>
    <border diagonalUp="false" diagonalDown="false">
      <left style="hair"/>
      <right style="medium"/>
      <top style="medium"/>
      <bottom style="thin"/>
      <diagonal/>
    </border>
    <border diagonalUp="false" diagonalDown="false">
      <left style="hair"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hair"/>
      <top style="thin"/>
      <bottom style="medium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hair"/>
      <right style="medium"/>
      <top style="thin"/>
      <bottom style="medium"/>
      <diagonal/>
    </border>
    <border diagonalUp="false" diagonalDown="false">
      <left style="hair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dashed">
        <color theme="0" tint="-0.5"/>
      </left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hair"/>
      <top style="thin"/>
      <bottom/>
      <diagonal/>
    </border>
    <border diagonalUp="false" diagonalDown="false">
      <left style="dashed">
        <color theme="0" tint="-0.5"/>
      </left>
      <right style="medium"/>
      <top style="thin"/>
      <bottom/>
      <diagonal/>
    </border>
    <border diagonalUp="false" diagonalDown="false">
      <left style="hair"/>
      <right/>
      <top/>
      <bottom style="medium"/>
      <diagonal/>
    </border>
    <border diagonalUp="false" diagonalDown="false">
      <left style="dashed">
        <color theme="0" tint="-0.5"/>
      </left>
      <right style="medium"/>
      <top style="thin"/>
      <bottom style="medium"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dashed">
        <color theme="0" tint="-0.5"/>
      </left>
      <right style="medium"/>
      <top/>
      <bottom style="thin"/>
      <diagonal/>
    </border>
    <border diagonalUp="false" diagonalDown="false">
      <left style="dashed">
        <color theme="0" tint="-0.5"/>
      </left>
      <right style="medium"/>
      <top style="thin"/>
      <bottom style="thin"/>
      <diagonal/>
    </border>
    <border diagonalUp="false" diagonalDown="false">
      <left style="hair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hair"/>
      <top style="medium"/>
      <bottom style="thin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 style="hair"/>
      <right style="thin"/>
      <top style="medium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hair"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0" xfId="19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2" borderId="1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19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5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1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1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1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0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2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2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24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5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2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2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2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30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1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2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1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3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6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4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35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24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36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1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2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3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3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3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4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4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24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42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1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3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43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36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44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32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12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2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3" borderId="3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45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46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3" borderId="3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4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4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26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3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3" borderId="4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4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1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3" borderId="4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4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4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1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3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5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54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7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8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6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3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2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3" borderId="5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5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22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5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2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22" xfId="3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3" borderId="24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5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27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5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8" fillId="0" borderId="27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6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5" xfId="3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3" borderId="4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61" xfId="3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0" borderId="6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63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3" xfId="3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8" fillId="0" borderId="4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3" xfId="3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3" fillId="0" borderId="64" xfId="3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8" fillId="0" borderId="65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6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67" xfId="3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8" xfId="3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0" borderId="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5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5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1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4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4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4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4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6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7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4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4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6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6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7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7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7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4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7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7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3" borderId="74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5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7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5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56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5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4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72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7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3" borderId="74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7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1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4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4" borderId="4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4" borderId="4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24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4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4" borderId="53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2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5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4" borderId="5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0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4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5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4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9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4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4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6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7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5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58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71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4" borderId="6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81" xfId="3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64" xfId="3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8" fillId="3" borderId="69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4" borderId="5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4" borderId="27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2" fontId="8" fillId="0" borderId="22" xfId="3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쉼표 2" xfId="20"/>
    <cellStyle name="쉼표 2 2" xfId="21"/>
    <cellStyle name="쉼표 2 3" xfId="22"/>
    <cellStyle name="쉼표 [0] 2" xfId="23"/>
    <cellStyle name="쉼표 [0] 2 2" xfId="24"/>
    <cellStyle name="쉼표 [0] 3" xfId="25"/>
    <cellStyle name="쉼표 [0] 5" xfId="26"/>
    <cellStyle name="표준 2 2" xfId="27"/>
    <cellStyle name="표준 3" xfId="28"/>
    <cellStyle name="표준 5" xfId="29"/>
    <cellStyle name="Excel Built-in Comma [0]" xfId="3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테마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H105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4" ySplit="6" topLeftCell="K7" activePane="bottomRight" state="frozen"/>
      <selection pane="topLeft" activeCell="A1" activeCellId="0" sqref="A1"/>
      <selection pane="topRight" activeCell="K1" activeCellId="0" sqref="K1"/>
      <selection pane="bottomLeft" activeCell="A7" activeCellId="0" sqref="A7"/>
      <selection pane="bottomRight" activeCell="K7" activeCellId="0" sqref="K7"/>
    </sheetView>
  </sheetViews>
  <sheetFormatPr defaultColWidth="9" defaultRowHeight="15" customHeight="false" zeroHeight="false" outlineLevelRow="0" outlineLevelCol="0"/>
  <cols>
    <col collapsed="false" customWidth="true" hidden="false" outlineLevel="0" max="1" min="1" style="1" width="1.09"/>
    <col collapsed="false" customWidth="true" hidden="false" outlineLevel="0" max="2" min="2" style="1" width="10.6"/>
    <col collapsed="false" customWidth="true" hidden="false" outlineLevel="0" max="3" min="3" style="1" width="20.2"/>
    <col collapsed="false" customWidth="true" hidden="false" outlineLevel="0" max="4" min="4" style="1" width="18.59"/>
    <col collapsed="false" customWidth="true" hidden="true" outlineLevel="0" max="5" min="5" style="1" width="9.28"/>
    <col collapsed="false" customWidth="true" hidden="true" outlineLevel="0" max="6" min="6" style="1" width="17"/>
    <col collapsed="false" customWidth="true" hidden="true" outlineLevel="0" max="8" min="7" style="1" width="9.28"/>
    <col collapsed="false" customWidth="true" hidden="true" outlineLevel="0" max="9" min="9" style="1" width="19.09"/>
    <col collapsed="false" customWidth="true" hidden="true" outlineLevel="0" max="10" min="10" style="1" width="9.28"/>
    <col collapsed="false" customWidth="false" hidden="false" outlineLevel="0" max="11" min="11" style="1" width="9"/>
    <col collapsed="false" customWidth="true" hidden="false" outlineLevel="0" max="12" min="12" style="1" width="12.69"/>
    <col collapsed="false" customWidth="false" hidden="false" outlineLevel="0" max="13" min="13" style="2" width="9"/>
    <col collapsed="false" customWidth="false" hidden="false" outlineLevel="0" max="14" min="14" style="1" width="9"/>
    <col collapsed="false" customWidth="true" hidden="false" outlineLevel="0" max="15" min="15" style="1" width="10.7"/>
    <col collapsed="false" customWidth="false" hidden="false" outlineLevel="0" max="17" min="16" style="1" width="9"/>
    <col collapsed="false" customWidth="true" hidden="false" outlineLevel="0" max="18" min="18" style="1" width="10.2"/>
    <col collapsed="false" customWidth="false" hidden="false" outlineLevel="0" max="19" min="19" style="2" width="9"/>
    <col collapsed="false" customWidth="false" hidden="false" outlineLevel="0" max="20" min="20" style="1" width="9"/>
    <col collapsed="false" customWidth="true" hidden="false" outlineLevel="0" max="21" min="21" style="1" width="10.2"/>
    <col collapsed="false" customWidth="false" hidden="false" outlineLevel="0" max="22" min="22" style="2" width="9"/>
    <col collapsed="false" customWidth="false" hidden="false" outlineLevel="0" max="23" min="23" style="1" width="9"/>
    <col collapsed="false" customWidth="true" hidden="false" outlineLevel="0" max="24" min="24" style="1" width="10.2"/>
    <col collapsed="false" customWidth="false" hidden="false" outlineLevel="0" max="25" min="25" style="2" width="9"/>
    <col collapsed="false" customWidth="false" hidden="false" outlineLevel="0" max="26" min="26" style="1" width="9"/>
    <col collapsed="false" customWidth="true" hidden="false" outlineLevel="0" max="27" min="27" style="1" width="12.69"/>
    <col collapsed="false" customWidth="false" hidden="false" outlineLevel="0" max="28" min="28" style="2" width="9"/>
    <col collapsed="false" customWidth="false" hidden="false" outlineLevel="0" max="29" min="29" style="1" width="9"/>
    <col collapsed="false" customWidth="true" hidden="false" outlineLevel="0" max="30" min="30" style="1" width="10.7"/>
    <col collapsed="false" customWidth="false" hidden="false" outlineLevel="0" max="16384" min="31" style="1" width="9"/>
  </cols>
  <sheetData>
    <row r="1" s="3" customFormat="true" ht="15" hidden="false" customHeight="false" outlineLevel="0" collapsed="false">
      <c r="B1" s="3" t="s">
        <v>0</v>
      </c>
      <c r="C1" s="3" t="s">
        <v>1</v>
      </c>
      <c r="M1" s="4"/>
      <c r="S1" s="4"/>
      <c r="V1" s="4"/>
      <c r="Y1" s="4"/>
      <c r="AB1" s="4"/>
    </row>
    <row r="2" s="3" customFormat="true" ht="15" hidden="false" customHeight="false" outlineLevel="0" collapsed="false">
      <c r="B2" s="3" t="s">
        <v>2</v>
      </c>
      <c r="C2" s="3" t="s">
        <v>3</v>
      </c>
      <c r="G2" s="4"/>
      <c r="J2" s="4"/>
      <c r="M2" s="4"/>
      <c r="P2" s="4"/>
      <c r="S2" s="4"/>
      <c r="V2" s="4"/>
      <c r="AB2" s="4"/>
      <c r="AE2" s="4"/>
    </row>
    <row r="3" s="5" customFormat="true" ht="15.75" hidden="false" customHeight="true" outlineLevel="0" collapsed="false">
      <c r="D3" s="5" t="s">
        <v>4</v>
      </c>
      <c r="F3" s="5" t="str">
        <f aca="false">IF(AND(F8=F16,F8=F32,F9=F22,F9=F37,F11=F25,F11=F46,F19=F40),"T","F")</f>
        <v>T</v>
      </c>
      <c r="I3" s="5" t="str">
        <f aca="false">IF(AND(I8=I16,I8=I32,I9=I22,I9=I37,I11=I25,I11=I46,I19=I40),"T","F")</f>
        <v>T</v>
      </c>
      <c r="L3" s="5" t="str">
        <f aca="false">IF(AND(L8=L16,L8=L32,L9=L22,L9=L37,L11=L25,L11=L46,L19=L40),"T","F")</f>
        <v>T</v>
      </c>
      <c r="M3" s="6"/>
      <c r="O3" s="5" t="str">
        <f aca="false">IF(AND(O8=O16,O8=O32,O9=O22,O9=O37,O11=O25,O11=O46,O19=O40),"T","F")</f>
        <v>T</v>
      </c>
      <c r="R3" s="5" t="str">
        <f aca="false">IF(AND(R8=R16,R8=R32,R9=R22,R9=R37,R11=R25,R11=R46,R19=R40),"T","F")</f>
        <v>T</v>
      </c>
      <c r="S3" s="6"/>
      <c r="U3" s="5" t="str">
        <f aca="false">IF(AND(U8=U16,U8=(U32-R32),U9=U22,U9=(U37-R37),U11=U25,U11=(U46-R46),U19=(U40-R40)),"T","F")</f>
        <v>T</v>
      </c>
      <c r="V3" s="6"/>
      <c r="X3" s="5" t="str">
        <f aca="false">IF(AND(X8=X16,X8=(X32-U32),X9=X22,X9=(X37-U37),X11=X25,X11=(X46-U46),X19=(X40-U40)),"T","F")</f>
        <v>T</v>
      </c>
      <c r="Y3" s="6"/>
      <c r="AA3" s="5" t="str">
        <f aca="false">IF(AND(AA8=AA16,AA8=(AA32-X32),AA9=AA22,AA9=(AA37-X37),AA11=AA25,AA11=(AA46-X46),AA19=(AA40-X40)),"T","F")</f>
        <v>T</v>
      </c>
      <c r="AB3" s="6"/>
      <c r="AD3" s="5" t="str">
        <f aca="false">IF(AND(AD8=AD16,AD8=AD32,AD9=AD22,AD9=AD37,AD11=AD25,AD11=AD46,AD19=AD40),"T","F")</f>
        <v>T</v>
      </c>
      <c r="AG3" s="5" t="str">
        <f aca="false">IF(AND(AG8=AG16,AG8=AG32,AG9=AG22,AG9=AG37,AG11=AG25,AG11=AG46,AG19=AG40),"T","F")</f>
        <v>T</v>
      </c>
    </row>
    <row r="4" customFormat="false" ht="17.25" hidden="false" customHeight="true" outlineLevel="0" collapsed="false">
      <c r="B4" s="7" t="s">
        <v>5</v>
      </c>
      <c r="C4" s="7"/>
      <c r="D4" s="7"/>
      <c r="E4" s="8" t="n">
        <v>2020</v>
      </c>
      <c r="F4" s="8"/>
      <c r="G4" s="8"/>
      <c r="H4" s="8" t="n">
        <v>2021</v>
      </c>
      <c r="I4" s="8"/>
      <c r="J4" s="8"/>
      <c r="K4" s="8"/>
      <c r="L4" s="8"/>
      <c r="M4" s="8"/>
      <c r="N4" s="8"/>
      <c r="O4" s="8"/>
      <c r="P4" s="8"/>
      <c r="Q4" s="8" t="n">
        <v>2025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1" t="n">
        <v>2026</v>
      </c>
    </row>
    <row r="5" customFormat="false" ht="15" hidden="false" customHeight="false" outlineLevel="0" collapsed="false">
      <c r="B5" s="9" t="s">
        <v>6</v>
      </c>
      <c r="C5" s="10" t="s">
        <v>7</v>
      </c>
      <c r="D5" s="11"/>
      <c r="E5" s="12" t="s">
        <v>8</v>
      </c>
      <c r="F5" s="12"/>
      <c r="G5" s="12"/>
      <c r="H5" s="12" t="s">
        <v>8</v>
      </c>
      <c r="I5" s="12"/>
      <c r="J5" s="12"/>
      <c r="K5" s="13" t="s">
        <v>9</v>
      </c>
      <c r="L5" s="13"/>
      <c r="M5" s="13"/>
      <c r="N5" s="12" t="s">
        <v>8</v>
      </c>
      <c r="O5" s="12"/>
      <c r="P5" s="12"/>
      <c r="Q5" s="14" t="s">
        <v>10</v>
      </c>
      <c r="R5" s="14"/>
      <c r="S5" s="14"/>
      <c r="T5" s="13" t="s">
        <v>11</v>
      </c>
      <c r="U5" s="13"/>
      <c r="V5" s="13"/>
      <c r="W5" s="13" t="s">
        <v>12</v>
      </c>
      <c r="X5" s="13"/>
      <c r="Y5" s="13"/>
      <c r="Z5" s="13" t="s">
        <v>9</v>
      </c>
      <c r="AA5" s="13"/>
      <c r="AB5" s="13"/>
      <c r="AC5" s="12" t="s">
        <v>8</v>
      </c>
      <c r="AD5" s="12"/>
      <c r="AE5" s="12"/>
      <c r="AF5" s="1" t="s">
        <v>10</v>
      </c>
    </row>
    <row r="6" customFormat="false" ht="15.75" hidden="false" customHeight="true" outlineLevel="0" collapsed="false">
      <c r="B6" s="15"/>
      <c r="C6" s="16"/>
      <c r="D6" s="17"/>
      <c r="E6" s="18" t="s">
        <v>13</v>
      </c>
      <c r="F6" s="18" t="s">
        <v>14</v>
      </c>
      <c r="G6" s="19" t="s">
        <v>15</v>
      </c>
      <c r="H6" s="18" t="s">
        <v>13</v>
      </c>
      <c r="I6" s="18" t="s">
        <v>14</v>
      </c>
      <c r="J6" s="19" t="s">
        <v>15</v>
      </c>
      <c r="K6" s="18" t="s">
        <v>13</v>
      </c>
      <c r="L6" s="18" t="s">
        <v>14</v>
      </c>
      <c r="M6" s="20" t="s">
        <v>15</v>
      </c>
      <c r="N6" s="18" t="s">
        <v>13</v>
      </c>
      <c r="O6" s="18" t="s">
        <v>14</v>
      </c>
      <c r="P6" s="19" t="s">
        <v>15</v>
      </c>
      <c r="Q6" s="21" t="s">
        <v>13</v>
      </c>
      <c r="R6" s="18" t="s">
        <v>14</v>
      </c>
      <c r="S6" s="20" t="s">
        <v>15</v>
      </c>
      <c r="T6" s="18" t="s">
        <v>13</v>
      </c>
      <c r="U6" s="18" t="s">
        <v>14</v>
      </c>
      <c r="V6" s="20" t="s">
        <v>15</v>
      </c>
      <c r="W6" s="18" t="s">
        <v>13</v>
      </c>
      <c r="X6" s="18" t="s">
        <v>14</v>
      </c>
      <c r="Y6" s="20" t="s">
        <v>15</v>
      </c>
      <c r="Z6" s="18" t="s">
        <v>13</v>
      </c>
      <c r="AA6" s="18" t="s">
        <v>14</v>
      </c>
      <c r="AB6" s="20" t="s">
        <v>15</v>
      </c>
      <c r="AC6" s="18" t="s">
        <v>13</v>
      </c>
      <c r="AD6" s="18" t="s">
        <v>14</v>
      </c>
      <c r="AE6" s="19" t="s">
        <v>15</v>
      </c>
      <c r="AF6" s="1" t="s">
        <v>13</v>
      </c>
      <c r="AG6" s="1" t="s">
        <v>14</v>
      </c>
      <c r="AH6" s="1" t="s">
        <v>15</v>
      </c>
    </row>
    <row r="7" s="22" customFormat="true" ht="15.75" hidden="false" customHeight="true" outlineLevel="0" collapsed="false">
      <c r="B7" s="23" t="s">
        <v>16</v>
      </c>
      <c r="C7" s="24"/>
      <c r="D7" s="24"/>
      <c r="E7" s="25"/>
      <c r="F7" s="25"/>
      <c r="G7" s="25"/>
      <c r="H7" s="25"/>
      <c r="I7" s="25"/>
      <c r="J7" s="25"/>
      <c r="K7" s="25"/>
      <c r="L7" s="25"/>
      <c r="M7" s="26"/>
      <c r="N7" s="25"/>
      <c r="O7" s="25"/>
      <c r="P7" s="25"/>
      <c r="Q7" s="25"/>
      <c r="R7" s="25"/>
      <c r="S7" s="26"/>
      <c r="T7" s="25"/>
      <c r="U7" s="25"/>
      <c r="V7" s="26"/>
      <c r="W7" s="25"/>
      <c r="X7" s="25"/>
      <c r="Y7" s="26"/>
      <c r="Z7" s="25"/>
      <c r="AA7" s="25"/>
      <c r="AB7" s="26"/>
      <c r="AC7" s="25"/>
      <c r="AD7" s="25"/>
      <c r="AE7" s="25"/>
    </row>
    <row r="8" s="27" customFormat="true" ht="15" hidden="false" customHeight="false" outlineLevel="0" collapsed="false">
      <c r="B8" s="28" t="s">
        <v>17</v>
      </c>
      <c r="C8" s="28"/>
      <c r="D8" s="28"/>
      <c r="E8" s="29"/>
      <c r="F8" s="30" t="n">
        <f aca="false">F32</f>
        <v>1610264.251967</v>
      </c>
      <c r="G8" s="31"/>
      <c r="H8" s="29"/>
      <c r="I8" s="30" t="n">
        <f aca="false">I32</f>
        <v>3036838.62053</v>
      </c>
      <c r="J8" s="31"/>
      <c r="K8" s="29"/>
      <c r="L8" s="30"/>
      <c r="M8" s="32"/>
      <c r="N8" s="29"/>
      <c r="O8" s="30"/>
      <c r="P8" s="31"/>
      <c r="Q8" s="29"/>
      <c r="R8" s="30"/>
      <c r="S8" s="32"/>
      <c r="T8" s="29"/>
      <c r="U8" s="30"/>
      <c r="V8" s="32"/>
      <c r="W8" s="29"/>
      <c r="X8" s="30"/>
      <c r="Y8" s="32"/>
      <c r="Z8" s="29"/>
      <c r="AA8" s="30"/>
      <c r="AB8" s="32"/>
      <c r="AC8" s="29"/>
      <c r="AD8" s="30"/>
      <c r="AE8" s="31"/>
      <c r="AG8" s="27" t="n">
        <f aca="false">AG32</f>
        <v>24212059</v>
      </c>
    </row>
    <row r="9" s="27" customFormat="true" ht="15" hidden="false" customHeight="false" outlineLevel="0" collapsed="false">
      <c r="B9" s="33" t="s">
        <v>18</v>
      </c>
      <c r="C9" s="33"/>
      <c r="D9" s="33"/>
      <c r="E9" s="34"/>
      <c r="F9" s="35" t="n">
        <f aca="false">F37</f>
        <v>-426465.703269</v>
      </c>
      <c r="G9" s="36"/>
      <c r="H9" s="34"/>
      <c r="I9" s="35" t="n">
        <f aca="false">I37</f>
        <v>-683552.283389</v>
      </c>
      <c r="J9" s="36"/>
      <c r="K9" s="34"/>
      <c r="L9" s="35"/>
      <c r="M9" s="37"/>
      <c r="N9" s="34"/>
      <c r="O9" s="35"/>
      <c r="P9" s="36"/>
      <c r="Q9" s="34"/>
      <c r="R9" s="35"/>
      <c r="S9" s="37"/>
      <c r="T9" s="34"/>
      <c r="U9" s="35"/>
      <c r="V9" s="37"/>
      <c r="W9" s="34"/>
      <c r="X9" s="35"/>
      <c r="Y9" s="37"/>
      <c r="Z9" s="34"/>
      <c r="AA9" s="35"/>
      <c r="AB9" s="37"/>
      <c r="AC9" s="34"/>
      <c r="AD9" s="35"/>
      <c r="AE9" s="36"/>
      <c r="AG9" s="27" t="n">
        <f aca="false">AG37</f>
        <v>2162165</v>
      </c>
    </row>
    <row r="10" s="27" customFormat="true" ht="15" hidden="false" customHeight="false" outlineLevel="0" collapsed="false">
      <c r="B10" s="33" t="s">
        <v>19</v>
      </c>
      <c r="C10" s="33"/>
      <c r="D10" s="33"/>
      <c r="E10" s="34"/>
      <c r="F10" s="35" t="n">
        <f aca="false">F44</f>
        <v>-531484.753254</v>
      </c>
      <c r="G10" s="36"/>
      <c r="H10" s="34"/>
      <c r="I10" s="35" t="n">
        <f aca="false">I44</f>
        <v>-1800117.157179</v>
      </c>
      <c r="J10" s="36"/>
      <c r="K10" s="34"/>
      <c r="L10" s="35"/>
      <c r="M10" s="37"/>
      <c r="N10" s="34"/>
      <c r="O10" s="35"/>
      <c r="P10" s="36"/>
      <c r="Q10" s="34"/>
      <c r="R10" s="35"/>
      <c r="S10" s="37"/>
      <c r="T10" s="34"/>
      <c r="U10" s="35"/>
      <c r="V10" s="37"/>
      <c r="W10" s="34"/>
      <c r="X10" s="35"/>
      <c r="Y10" s="37"/>
      <c r="Z10" s="34"/>
      <c r="AA10" s="35"/>
      <c r="AB10" s="37"/>
      <c r="AC10" s="34"/>
      <c r="AD10" s="35"/>
      <c r="AE10" s="36"/>
      <c r="AG10" s="27" t="n">
        <f aca="false">AG44</f>
        <v>1394900</v>
      </c>
    </row>
    <row r="11" s="27" customFormat="true" ht="15.75" hidden="false" customHeight="true" outlineLevel="0" collapsed="false">
      <c r="B11" s="38" t="s">
        <v>20</v>
      </c>
      <c r="C11" s="38"/>
      <c r="D11" s="38"/>
      <c r="E11" s="39"/>
      <c r="F11" s="40" t="n">
        <f aca="false">F46</f>
        <v>-395082.864187</v>
      </c>
      <c r="G11" s="41"/>
      <c r="H11" s="39"/>
      <c r="I11" s="40" t="n">
        <f aca="false">I46</f>
        <v>-1340046.157179</v>
      </c>
      <c r="J11" s="41"/>
      <c r="K11" s="39"/>
      <c r="L11" s="40"/>
      <c r="M11" s="42"/>
      <c r="N11" s="39"/>
      <c r="O11" s="40"/>
      <c r="P11" s="41"/>
      <c r="Q11" s="39"/>
      <c r="R11" s="40"/>
      <c r="S11" s="42"/>
      <c r="T11" s="39"/>
      <c r="U11" s="40"/>
      <c r="V11" s="42"/>
      <c r="W11" s="39"/>
      <c r="X11" s="40"/>
      <c r="Y11" s="42"/>
      <c r="Z11" s="39"/>
      <c r="AA11" s="40"/>
      <c r="AB11" s="42"/>
      <c r="AC11" s="39"/>
      <c r="AD11" s="40"/>
      <c r="AE11" s="41"/>
      <c r="AG11" s="27" t="n">
        <f aca="false">AG46</f>
        <v>964964</v>
      </c>
    </row>
    <row r="12" customFormat="false" ht="6" hidden="false" customHeight="true" outlineLevel="0" collapsed="false">
      <c r="G12" s="2"/>
      <c r="J12" s="2"/>
      <c r="P12" s="2"/>
      <c r="AE12" s="2"/>
    </row>
    <row r="13" s="22" customFormat="true" ht="15.75" hidden="false" customHeight="true" outlineLevel="0" collapsed="false">
      <c r="B13" s="43" t="s">
        <v>21</v>
      </c>
      <c r="G13" s="44"/>
      <c r="J13" s="44"/>
      <c r="M13" s="44"/>
      <c r="P13" s="44"/>
      <c r="S13" s="44"/>
      <c r="V13" s="44"/>
      <c r="Y13" s="44"/>
      <c r="AB13" s="44"/>
      <c r="AE13" s="44"/>
    </row>
    <row r="14" s="27" customFormat="true" ht="15" hidden="false" customHeight="false" outlineLevel="0" collapsed="false">
      <c r="B14" s="45" t="s">
        <v>22</v>
      </c>
      <c r="C14" s="46" t="s">
        <v>23</v>
      </c>
      <c r="D14" s="47" t="s">
        <v>24</v>
      </c>
      <c r="E14" s="29"/>
      <c r="F14" s="48"/>
      <c r="G14" s="49"/>
      <c r="H14" s="29"/>
      <c r="I14" s="48"/>
      <c r="J14" s="49"/>
      <c r="K14" s="29"/>
      <c r="L14" s="48"/>
      <c r="M14" s="49"/>
      <c r="N14" s="29"/>
      <c r="O14" s="48"/>
      <c r="P14" s="49"/>
      <c r="Q14" s="29"/>
      <c r="R14" s="48"/>
      <c r="S14" s="49"/>
      <c r="T14" s="29"/>
      <c r="U14" s="48"/>
      <c r="V14" s="49"/>
      <c r="W14" s="29"/>
      <c r="X14" s="48"/>
      <c r="Y14" s="49"/>
      <c r="Z14" s="29"/>
      <c r="AA14" s="48"/>
      <c r="AB14" s="49"/>
      <c r="AC14" s="29"/>
      <c r="AD14" s="48"/>
      <c r="AE14" s="49"/>
    </row>
    <row r="15" s="27" customFormat="true" ht="16.5" hidden="false" customHeight="true" outlineLevel="0" collapsed="false">
      <c r="B15" s="45"/>
      <c r="C15" s="50" t="s">
        <v>25</v>
      </c>
      <c r="D15" s="51" t="s">
        <v>26</v>
      </c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4"/>
      <c r="Z15" s="52"/>
      <c r="AA15" s="53"/>
      <c r="AB15" s="54"/>
      <c r="AC15" s="52"/>
      <c r="AD15" s="53"/>
      <c r="AE15" s="54"/>
    </row>
    <row r="16" s="27" customFormat="true" ht="17.25" hidden="false" customHeight="true" outlineLevel="0" collapsed="false">
      <c r="B16" s="45"/>
      <c r="C16" s="55" t="s">
        <v>27</v>
      </c>
      <c r="D16" s="56" t="s">
        <v>28</v>
      </c>
      <c r="E16" s="39"/>
      <c r="F16" s="57" t="n">
        <f aca="false">F32</f>
        <v>1610264.251967</v>
      </c>
      <c r="G16" s="58"/>
      <c r="H16" s="39"/>
      <c r="I16" s="57" t="n">
        <f aca="false">I32</f>
        <v>3036838.62053</v>
      </c>
      <c r="J16" s="58"/>
      <c r="K16" s="39"/>
      <c r="L16" s="57"/>
      <c r="M16" s="58"/>
      <c r="N16" s="39"/>
      <c r="O16" s="57"/>
      <c r="P16" s="58"/>
      <c r="Q16" s="39"/>
      <c r="R16" s="57"/>
      <c r="S16" s="58"/>
      <c r="T16" s="39"/>
      <c r="U16" s="57"/>
      <c r="V16" s="58"/>
      <c r="W16" s="39"/>
      <c r="X16" s="57"/>
      <c r="Y16" s="58"/>
      <c r="Z16" s="39"/>
      <c r="AA16" s="57"/>
      <c r="AB16" s="58"/>
      <c r="AC16" s="39"/>
      <c r="AD16" s="57"/>
      <c r="AE16" s="58"/>
      <c r="AG16" s="27" t="n">
        <f aca="false">AG32</f>
        <v>24212059</v>
      </c>
    </row>
    <row r="17" s="27" customFormat="true" ht="15" hidden="false" customHeight="false" outlineLevel="0" collapsed="false">
      <c r="B17" s="45" t="s">
        <v>29</v>
      </c>
      <c r="C17" s="46" t="s">
        <v>23</v>
      </c>
      <c r="D17" s="47" t="s">
        <v>24</v>
      </c>
      <c r="E17" s="59"/>
      <c r="F17" s="60"/>
      <c r="G17" s="61"/>
      <c r="H17" s="59"/>
      <c r="I17" s="60"/>
      <c r="J17" s="61"/>
      <c r="K17" s="59"/>
      <c r="L17" s="60"/>
      <c r="M17" s="61"/>
      <c r="N17" s="59"/>
      <c r="O17" s="60"/>
      <c r="P17" s="61"/>
      <c r="Q17" s="59"/>
      <c r="R17" s="60"/>
      <c r="S17" s="61"/>
      <c r="T17" s="59"/>
      <c r="U17" s="60"/>
      <c r="V17" s="61"/>
      <c r="W17" s="59"/>
      <c r="X17" s="60"/>
      <c r="Y17" s="61"/>
      <c r="Z17" s="59"/>
      <c r="AA17" s="60"/>
      <c r="AB17" s="61"/>
      <c r="AC17" s="59"/>
      <c r="AD17" s="60"/>
      <c r="AE17" s="61"/>
    </row>
    <row r="18" s="27" customFormat="true" ht="15" hidden="false" customHeight="false" outlineLevel="0" collapsed="false">
      <c r="B18" s="45"/>
      <c r="C18" s="50" t="s">
        <v>25</v>
      </c>
      <c r="D18" s="51" t="s">
        <v>26</v>
      </c>
      <c r="E18" s="34"/>
      <c r="F18" s="62"/>
      <c r="G18" s="63"/>
      <c r="H18" s="34"/>
      <c r="I18" s="62"/>
      <c r="J18" s="63"/>
      <c r="K18" s="34"/>
      <c r="L18" s="62"/>
      <c r="M18" s="63"/>
      <c r="N18" s="34"/>
      <c r="O18" s="62"/>
      <c r="P18" s="63"/>
      <c r="Q18" s="34"/>
      <c r="R18" s="62"/>
      <c r="S18" s="63"/>
      <c r="T18" s="34"/>
      <c r="U18" s="62"/>
      <c r="V18" s="63"/>
      <c r="W18" s="34"/>
      <c r="X18" s="62"/>
      <c r="Y18" s="63"/>
      <c r="Z18" s="34"/>
      <c r="AA18" s="62"/>
      <c r="AB18" s="63"/>
      <c r="AC18" s="34"/>
      <c r="AD18" s="62"/>
      <c r="AE18" s="63"/>
    </row>
    <row r="19" s="27" customFormat="true" ht="15.75" hidden="false" customHeight="true" outlineLevel="0" collapsed="false">
      <c r="B19" s="45"/>
      <c r="C19" s="55" t="s">
        <v>27</v>
      </c>
      <c r="D19" s="56" t="s">
        <v>28</v>
      </c>
      <c r="E19" s="39"/>
      <c r="F19" s="57" t="n">
        <f aca="false">F40</f>
        <v>-279465.703269</v>
      </c>
      <c r="G19" s="58"/>
      <c r="H19" s="39"/>
      <c r="I19" s="57" t="n">
        <f aca="false">I40</f>
        <v>-455552.283389</v>
      </c>
      <c r="J19" s="58"/>
      <c r="K19" s="39"/>
      <c r="L19" s="57"/>
      <c r="M19" s="58"/>
      <c r="N19" s="39"/>
      <c r="O19" s="57"/>
      <c r="P19" s="58"/>
      <c r="Q19" s="39"/>
      <c r="R19" s="57"/>
      <c r="S19" s="58"/>
      <c r="T19" s="39"/>
      <c r="U19" s="57"/>
      <c r="V19" s="58"/>
      <c r="W19" s="39"/>
      <c r="X19" s="57"/>
      <c r="Y19" s="58"/>
      <c r="Z19" s="39"/>
      <c r="AA19" s="57"/>
      <c r="AB19" s="58"/>
      <c r="AC19" s="39"/>
      <c r="AD19" s="57"/>
      <c r="AE19" s="58"/>
      <c r="AG19" s="27" t="n">
        <f aca="false">AG40</f>
        <v>2935300</v>
      </c>
    </row>
    <row r="20" s="27" customFormat="true" ht="15" hidden="false" customHeight="false" outlineLevel="0" collapsed="false">
      <c r="B20" s="45" t="s">
        <v>30</v>
      </c>
      <c r="C20" s="46" t="s">
        <v>23</v>
      </c>
      <c r="D20" s="47" t="s">
        <v>24</v>
      </c>
      <c r="E20" s="29"/>
      <c r="F20" s="64"/>
      <c r="G20" s="65"/>
      <c r="H20" s="29"/>
      <c r="I20" s="64"/>
      <c r="J20" s="65"/>
      <c r="K20" s="29"/>
      <c r="L20" s="64"/>
      <c r="M20" s="65"/>
      <c r="N20" s="29"/>
      <c r="O20" s="64"/>
      <c r="P20" s="65"/>
      <c r="Q20" s="29"/>
      <c r="R20" s="64"/>
      <c r="S20" s="65"/>
      <c r="T20" s="29"/>
      <c r="U20" s="64"/>
      <c r="V20" s="65"/>
      <c r="W20" s="29"/>
      <c r="X20" s="64"/>
      <c r="Y20" s="65"/>
      <c r="Z20" s="29"/>
      <c r="AA20" s="64"/>
      <c r="AB20" s="65"/>
      <c r="AC20" s="29"/>
      <c r="AD20" s="64"/>
      <c r="AE20" s="65"/>
    </row>
    <row r="21" s="27" customFormat="true" ht="16.5" hidden="false" customHeight="true" outlineLevel="0" collapsed="false">
      <c r="B21" s="45"/>
      <c r="C21" s="50" t="s">
        <v>25</v>
      </c>
      <c r="D21" s="51" t="s">
        <v>26</v>
      </c>
      <c r="E21" s="52"/>
      <c r="F21" s="66"/>
      <c r="G21" s="67"/>
      <c r="H21" s="52"/>
      <c r="I21" s="66"/>
      <c r="J21" s="67"/>
      <c r="K21" s="52"/>
      <c r="L21" s="66"/>
      <c r="M21" s="67"/>
      <c r="N21" s="52"/>
      <c r="O21" s="66"/>
      <c r="P21" s="67"/>
      <c r="Q21" s="52"/>
      <c r="R21" s="66"/>
      <c r="S21" s="67"/>
      <c r="T21" s="52"/>
      <c r="U21" s="66"/>
      <c r="V21" s="67"/>
      <c r="W21" s="52"/>
      <c r="X21" s="66"/>
      <c r="Y21" s="67"/>
      <c r="Z21" s="52"/>
      <c r="AA21" s="66"/>
      <c r="AB21" s="67"/>
      <c r="AC21" s="52"/>
      <c r="AD21" s="66"/>
      <c r="AE21" s="67"/>
    </row>
    <row r="22" s="27" customFormat="true" ht="17.25" hidden="false" customHeight="true" outlineLevel="0" collapsed="false">
      <c r="B22" s="45"/>
      <c r="C22" s="55" t="s">
        <v>27</v>
      </c>
      <c r="D22" s="56" t="s">
        <v>28</v>
      </c>
      <c r="E22" s="39"/>
      <c r="F22" s="57" t="n">
        <f aca="false">F37</f>
        <v>-426465.703269</v>
      </c>
      <c r="G22" s="58"/>
      <c r="H22" s="39"/>
      <c r="I22" s="57" t="n">
        <f aca="false">I37</f>
        <v>-683552.283389</v>
      </c>
      <c r="J22" s="58"/>
      <c r="K22" s="39"/>
      <c r="L22" s="57"/>
      <c r="M22" s="58"/>
      <c r="N22" s="39"/>
      <c r="O22" s="57"/>
      <c r="P22" s="58"/>
      <c r="Q22" s="39"/>
      <c r="R22" s="57"/>
      <c r="S22" s="58"/>
      <c r="T22" s="39"/>
      <c r="U22" s="57"/>
      <c r="V22" s="58"/>
      <c r="W22" s="39"/>
      <c r="X22" s="57"/>
      <c r="Y22" s="58"/>
      <c r="Z22" s="39"/>
      <c r="AA22" s="57"/>
      <c r="AB22" s="58"/>
      <c r="AC22" s="39"/>
      <c r="AD22" s="57"/>
      <c r="AE22" s="58"/>
      <c r="AG22" s="27" t="n">
        <f aca="false">AG37</f>
        <v>2162165</v>
      </c>
    </row>
    <row r="23" s="27" customFormat="true" ht="15" hidden="false" customHeight="false" outlineLevel="0" collapsed="false">
      <c r="B23" s="45" t="s">
        <v>31</v>
      </c>
      <c r="C23" s="46" t="s">
        <v>23</v>
      </c>
      <c r="D23" s="47" t="s">
        <v>24</v>
      </c>
      <c r="E23" s="59"/>
      <c r="F23" s="60"/>
      <c r="G23" s="61"/>
      <c r="H23" s="59"/>
      <c r="I23" s="60"/>
      <c r="J23" s="61"/>
      <c r="K23" s="59"/>
      <c r="L23" s="60"/>
      <c r="M23" s="61"/>
      <c r="N23" s="59"/>
      <c r="O23" s="60"/>
      <c r="P23" s="61"/>
      <c r="Q23" s="59"/>
      <c r="R23" s="60"/>
      <c r="S23" s="61"/>
      <c r="T23" s="59"/>
      <c r="U23" s="60"/>
      <c r="V23" s="61"/>
      <c r="W23" s="59"/>
      <c r="X23" s="60"/>
      <c r="Y23" s="61"/>
      <c r="Z23" s="59"/>
      <c r="AA23" s="60"/>
      <c r="AB23" s="61"/>
      <c r="AC23" s="59"/>
      <c r="AD23" s="60"/>
      <c r="AE23" s="61"/>
    </row>
    <row r="24" s="27" customFormat="true" ht="15" hidden="false" customHeight="false" outlineLevel="0" collapsed="false">
      <c r="B24" s="45"/>
      <c r="C24" s="50" t="s">
        <v>25</v>
      </c>
      <c r="D24" s="51" t="s">
        <v>26</v>
      </c>
      <c r="E24" s="52"/>
      <c r="F24" s="66"/>
      <c r="G24" s="67"/>
      <c r="H24" s="52"/>
      <c r="I24" s="66"/>
      <c r="J24" s="67"/>
      <c r="K24" s="52"/>
      <c r="L24" s="66"/>
      <c r="M24" s="67"/>
      <c r="N24" s="52"/>
      <c r="O24" s="66"/>
      <c r="P24" s="67"/>
      <c r="Q24" s="52"/>
      <c r="R24" s="66"/>
      <c r="S24" s="67"/>
      <c r="T24" s="52"/>
      <c r="U24" s="66"/>
      <c r="V24" s="67"/>
      <c r="W24" s="52"/>
      <c r="X24" s="66"/>
      <c r="Y24" s="67"/>
      <c r="Z24" s="52"/>
      <c r="AA24" s="66"/>
      <c r="AB24" s="67"/>
      <c r="AC24" s="52"/>
      <c r="AD24" s="66"/>
      <c r="AE24" s="67"/>
    </row>
    <row r="25" s="27" customFormat="true" ht="15.75" hidden="false" customHeight="true" outlineLevel="0" collapsed="false">
      <c r="B25" s="45"/>
      <c r="C25" s="55" t="s">
        <v>27</v>
      </c>
      <c r="D25" s="56" t="s">
        <v>28</v>
      </c>
      <c r="E25" s="39"/>
      <c r="F25" s="57" t="n">
        <f aca="false">F46</f>
        <v>-395082.864187</v>
      </c>
      <c r="G25" s="58"/>
      <c r="H25" s="39"/>
      <c r="I25" s="57" t="n">
        <f aca="false">I46</f>
        <v>-1340046.157179</v>
      </c>
      <c r="J25" s="58"/>
      <c r="K25" s="39"/>
      <c r="L25" s="57"/>
      <c r="M25" s="58"/>
      <c r="N25" s="39"/>
      <c r="O25" s="57"/>
      <c r="P25" s="58"/>
      <c r="Q25" s="39"/>
      <c r="R25" s="57"/>
      <c r="S25" s="58"/>
      <c r="T25" s="39"/>
      <c r="U25" s="57"/>
      <c r="V25" s="58"/>
      <c r="W25" s="39"/>
      <c r="X25" s="57"/>
      <c r="Y25" s="58"/>
      <c r="Z25" s="39"/>
      <c r="AA25" s="57"/>
      <c r="AB25" s="58"/>
      <c r="AC25" s="39"/>
      <c r="AD25" s="57"/>
      <c r="AE25" s="58"/>
      <c r="AG25" s="27" t="n">
        <f aca="false">AG46</f>
        <v>964964</v>
      </c>
    </row>
    <row r="26" s="27" customFormat="true" ht="15" hidden="false" customHeight="false" outlineLevel="0" collapsed="false">
      <c r="B26" s="68" t="s">
        <v>32</v>
      </c>
      <c r="C26" s="68"/>
      <c r="D26" s="69" t="s">
        <v>24</v>
      </c>
      <c r="E26" s="29"/>
      <c r="F26" s="64"/>
      <c r="G26" s="65"/>
      <c r="H26" s="29"/>
      <c r="I26" s="64"/>
      <c r="J26" s="65"/>
      <c r="K26" s="29"/>
      <c r="L26" s="64"/>
      <c r="M26" s="65"/>
      <c r="N26" s="29"/>
      <c r="O26" s="64"/>
      <c r="P26" s="65"/>
      <c r="Q26" s="29"/>
      <c r="R26" s="64"/>
      <c r="S26" s="65"/>
      <c r="T26" s="29"/>
      <c r="U26" s="64"/>
      <c r="V26" s="65"/>
      <c r="W26" s="29"/>
      <c r="X26" s="64"/>
      <c r="Y26" s="65"/>
      <c r="Z26" s="29"/>
      <c r="AA26" s="64"/>
      <c r="AB26" s="65"/>
      <c r="AC26" s="29"/>
      <c r="AD26" s="64"/>
      <c r="AE26" s="65"/>
    </row>
    <row r="27" s="27" customFormat="true" ht="15.75" hidden="false" customHeight="true" outlineLevel="0" collapsed="false">
      <c r="B27" s="68"/>
      <c r="C27" s="68"/>
      <c r="D27" s="70" t="s">
        <v>28</v>
      </c>
      <c r="E27" s="39"/>
      <c r="F27" s="71" t="n">
        <v>0</v>
      </c>
      <c r="G27" s="72"/>
      <c r="H27" s="39"/>
      <c r="I27" s="71" t="n">
        <v>0</v>
      </c>
      <c r="J27" s="72"/>
      <c r="K27" s="39"/>
      <c r="L27" s="71"/>
      <c r="M27" s="72"/>
      <c r="N27" s="39"/>
      <c r="O27" s="71"/>
      <c r="P27" s="72"/>
      <c r="Q27" s="39"/>
      <c r="R27" s="71"/>
      <c r="S27" s="72"/>
      <c r="T27" s="39"/>
      <c r="U27" s="71"/>
      <c r="V27" s="72"/>
      <c r="W27" s="39"/>
      <c r="X27" s="71"/>
      <c r="Y27" s="72"/>
      <c r="Z27" s="39"/>
      <c r="AA27" s="71"/>
      <c r="AB27" s="72"/>
      <c r="AC27" s="39"/>
      <c r="AD27" s="71"/>
      <c r="AE27" s="72"/>
    </row>
    <row r="28" s="2" customFormat="true" ht="15" hidden="false" customHeight="false" outlineLevel="0" collapsed="false">
      <c r="B28" s="73" t="s">
        <v>33</v>
      </c>
      <c r="C28" s="73"/>
      <c r="D28" s="74" t="s">
        <v>24</v>
      </c>
      <c r="E28" s="75"/>
      <c r="F28" s="76"/>
      <c r="G28" s="77"/>
      <c r="H28" s="75"/>
      <c r="I28" s="76"/>
      <c r="J28" s="77"/>
      <c r="K28" s="75"/>
      <c r="L28" s="76"/>
      <c r="M28" s="77"/>
      <c r="N28" s="75"/>
      <c r="O28" s="76"/>
      <c r="P28" s="77"/>
      <c r="Q28" s="75"/>
      <c r="R28" s="76"/>
      <c r="S28" s="77"/>
      <c r="T28" s="75"/>
      <c r="U28" s="76"/>
      <c r="V28" s="77"/>
      <c r="W28" s="75"/>
      <c r="X28" s="76"/>
      <c r="Y28" s="77"/>
      <c r="Z28" s="75"/>
      <c r="AA28" s="76"/>
      <c r="AB28" s="77"/>
      <c r="AC28" s="75"/>
      <c r="AD28" s="76"/>
      <c r="AE28" s="77"/>
    </row>
    <row r="29" s="2" customFormat="true" ht="15.75" hidden="false" customHeight="true" outlineLevel="0" collapsed="false">
      <c r="B29" s="73"/>
      <c r="C29" s="73"/>
      <c r="D29" s="70" t="s">
        <v>28</v>
      </c>
      <c r="E29" s="78"/>
      <c r="F29" s="79" t="n">
        <v>0</v>
      </c>
      <c r="G29" s="80"/>
      <c r="H29" s="78"/>
      <c r="I29" s="79" t="n">
        <v>0</v>
      </c>
      <c r="J29" s="80"/>
      <c r="K29" s="78"/>
      <c r="L29" s="79"/>
      <c r="M29" s="80"/>
      <c r="N29" s="78"/>
      <c r="O29" s="79"/>
      <c r="P29" s="80"/>
      <c r="Q29" s="78"/>
      <c r="R29" s="79"/>
      <c r="S29" s="80"/>
      <c r="T29" s="78"/>
      <c r="U29" s="79"/>
      <c r="V29" s="80"/>
      <c r="W29" s="78"/>
      <c r="X29" s="79"/>
      <c r="Y29" s="80"/>
      <c r="Z29" s="78"/>
      <c r="AA29" s="79"/>
      <c r="AB29" s="80"/>
      <c r="AC29" s="78"/>
      <c r="AD29" s="79"/>
      <c r="AE29" s="80"/>
    </row>
    <row r="30" customFormat="false" ht="5.25" hidden="false" customHeight="true" outlineLevel="0" collapsed="false">
      <c r="G30" s="2"/>
      <c r="J30" s="2"/>
      <c r="P30" s="2"/>
      <c r="AE30" s="2"/>
    </row>
    <row r="31" s="22" customFormat="true" ht="15.75" hidden="false" customHeight="true" outlineLevel="0" collapsed="false">
      <c r="B31" s="43" t="s">
        <v>34</v>
      </c>
      <c r="G31" s="44"/>
      <c r="J31" s="44"/>
      <c r="M31" s="44"/>
      <c r="P31" s="44"/>
      <c r="S31" s="44"/>
      <c r="V31" s="44"/>
      <c r="Y31" s="44"/>
      <c r="AB31" s="44"/>
      <c r="AE31" s="44"/>
    </row>
    <row r="32" s="3" customFormat="true" ht="16.5" hidden="false" customHeight="true" outlineLevel="0" collapsed="false">
      <c r="B32" s="81" t="s">
        <v>17</v>
      </c>
      <c r="C32" s="81"/>
      <c r="D32" s="81"/>
      <c r="E32" s="82"/>
      <c r="F32" s="83" t="n">
        <v>1610264.251967</v>
      </c>
      <c r="G32" s="84"/>
      <c r="H32" s="82"/>
      <c r="I32" s="83" t="n">
        <v>3036838.62053</v>
      </c>
      <c r="J32" s="84"/>
      <c r="K32" s="85"/>
      <c r="L32" s="86"/>
      <c r="M32" s="87"/>
      <c r="N32" s="82"/>
      <c r="O32" s="88"/>
      <c r="P32" s="84"/>
      <c r="Q32" s="89"/>
      <c r="R32" s="86"/>
      <c r="S32" s="90"/>
      <c r="T32" s="85"/>
      <c r="U32" s="86"/>
      <c r="V32" s="87"/>
      <c r="W32" s="85"/>
      <c r="X32" s="86"/>
      <c r="Y32" s="90"/>
      <c r="Z32" s="85"/>
      <c r="AA32" s="86"/>
      <c r="AB32" s="87"/>
      <c r="AC32" s="82"/>
      <c r="AD32" s="88"/>
      <c r="AE32" s="84"/>
      <c r="AG32" s="3" t="n">
        <v>24212059</v>
      </c>
    </row>
    <row r="33" customFormat="false" ht="15" hidden="false" customHeight="false" outlineLevel="0" collapsed="false">
      <c r="B33" s="91" t="s">
        <v>35</v>
      </c>
      <c r="C33" s="91"/>
      <c r="D33" s="91"/>
      <c r="E33" s="92"/>
      <c r="F33" s="93" t="n">
        <v>1572440.496323</v>
      </c>
      <c r="G33" s="36"/>
      <c r="H33" s="92"/>
      <c r="I33" s="94" t="n">
        <v>3095611.388782</v>
      </c>
      <c r="J33" s="36"/>
      <c r="K33" s="95"/>
      <c r="L33" s="96"/>
      <c r="M33" s="97"/>
      <c r="N33" s="92"/>
      <c r="O33" s="93"/>
      <c r="P33" s="36"/>
      <c r="Q33" s="92"/>
      <c r="R33" s="96"/>
      <c r="S33" s="97"/>
      <c r="T33" s="95"/>
      <c r="U33" s="96"/>
      <c r="V33" s="97"/>
      <c r="W33" s="92"/>
      <c r="X33" s="96"/>
      <c r="Y33" s="37"/>
      <c r="Z33" s="95"/>
      <c r="AA33" s="96"/>
      <c r="AB33" s="97"/>
      <c r="AC33" s="92"/>
      <c r="AD33" s="93"/>
      <c r="AE33" s="36"/>
      <c r="AG33" s="1" t="n">
        <v>22049894</v>
      </c>
    </row>
    <row r="34" customFormat="false" ht="15" hidden="false" customHeight="false" outlineLevel="0" collapsed="false">
      <c r="B34" s="91" t="s">
        <v>36</v>
      </c>
      <c r="C34" s="91"/>
      <c r="D34" s="91"/>
      <c r="E34" s="92"/>
      <c r="F34" s="93" t="n">
        <v>37823.755644</v>
      </c>
      <c r="G34" s="36"/>
      <c r="H34" s="92"/>
      <c r="I34" s="94" t="n">
        <v>-58772.768252</v>
      </c>
      <c r="J34" s="36"/>
      <c r="K34" s="98"/>
      <c r="L34" s="99"/>
      <c r="M34" s="100"/>
      <c r="N34" s="92"/>
      <c r="O34" s="94"/>
      <c r="P34" s="36"/>
      <c r="Q34" s="92"/>
      <c r="R34" s="99"/>
      <c r="S34" s="97"/>
      <c r="T34" s="95"/>
      <c r="U34" s="99"/>
      <c r="V34" s="97"/>
      <c r="W34" s="95"/>
      <c r="X34" s="99"/>
      <c r="Y34" s="97"/>
      <c r="Z34" s="98"/>
      <c r="AA34" s="99"/>
      <c r="AB34" s="100"/>
      <c r="AC34" s="92"/>
      <c r="AD34" s="94"/>
      <c r="AE34" s="36"/>
      <c r="AG34" s="1" t="n">
        <f aca="false">AG32-AG33</f>
        <v>2162165</v>
      </c>
    </row>
    <row r="35" customFormat="false" ht="15" hidden="false" customHeight="false" outlineLevel="0" collapsed="false">
      <c r="B35" s="101"/>
      <c r="C35" s="102" t="s">
        <v>37</v>
      </c>
      <c r="D35" s="103"/>
      <c r="E35" s="92"/>
      <c r="F35" s="104" t="n">
        <f aca="false">F34/F32</f>
        <v>0.0234891606131086</v>
      </c>
      <c r="G35" s="36"/>
      <c r="H35" s="92"/>
      <c r="I35" s="104" t="n">
        <f aca="false">I34/I32</f>
        <v>-0.0193532734517657</v>
      </c>
      <c r="J35" s="36"/>
      <c r="K35" s="95"/>
      <c r="L35" s="105"/>
      <c r="M35" s="97"/>
      <c r="N35" s="92"/>
      <c r="O35" s="104"/>
      <c r="P35" s="36"/>
      <c r="Q35" s="92"/>
      <c r="R35" s="105"/>
      <c r="S35" s="97"/>
      <c r="T35" s="95"/>
      <c r="U35" s="105"/>
      <c r="V35" s="97"/>
      <c r="W35" s="95"/>
      <c r="X35" s="105"/>
      <c r="Y35" s="97"/>
      <c r="Z35" s="95"/>
      <c r="AA35" s="105"/>
      <c r="AB35" s="97"/>
      <c r="AC35" s="92"/>
      <c r="AD35" s="104"/>
      <c r="AE35" s="36"/>
      <c r="AG35" s="1" t="n">
        <f aca="false">AG34/AG32</f>
        <v>0.089301161871446</v>
      </c>
    </row>
    <row r="36" customFormat="false" ht="15" hidden="false" customHeight="false" outlineLevel="0" collapsed="false">
      <c r="B36" s="101"/>
      <c r="C36" s="102" t="s">
        <v>38</v>
      </c>
      <c r="D36" s="103"/>
      <c r="E36" s="92"/>
      <c r="F36" s="94" t="n">
        <v>464289.458913</v>
      </c>
      <c r="G36" s="36"/>
      <c r="H36" s="92"/>
      <c r="I36" s="93" t="n">
        <v>624779.515137</v>
      </c>
      <c r="J36" s="36"/>
      <c r="K36" s="95"/>
      <c r="L36" s="106"/>
      <c r="M36" s="97"/>
      <c r="N36" s="92"/>
      <c r="O36" s="93"/>
      <c r="P36" s="36"/>
      <c r="Q36" s="92"/>
      <c r="R36" s="106"/>
      <c r="S36" s="97"/>
      <c r="T36" s="95"/>
      <c r="U36" s="106"/>
      <c r="V36" s="97"/>
      <c r="W36" s="95"/>
      <c r="X36" s="106"/>
      <c r="Y36" s="97"/>
      <c r="Z36" s="95"/>
      <c r="AA36" s="106"/>
      <c r="AB36" s="97"/>
      <c r="AC36" s="92"/>
      <c r="AD36" s="93"/>
      <c r="AE36" s="36"/>
      <c r="AG36" s="1" t="n">
        <v>0</v>
      </c>
    </row>
    <row r="37" s="3" customFormat="true" ht="15" hidden="false" customHeight="false" outlineLevel="0" collapsed="false">
      <c r="B37" s="91" t="s">
        <v>39</v>
      </c>
      <c r="C37" s="91"/>
      <c r="D37" s="91"/>
      <c r="E37" s="107"/>
      <c r="F37" s="108" t="n">
        <f aca="false">F34-F36</f>
        <v>-426465.703269</v>
      </c>
      <c r="G37" s="109"/>
      <c r="H37" s="107"/>
      <c r="I37" s="108" t="n">
        <f aca="false">I34-I36</f>
        <v>-683552.283389</v>
      </c>
      <c r="J37" s="109"/>
      <c r="K37" s="110"/>
      <c r="L37" s="99"/>
      <c r="M37" s="111"/>
      <c r="N37" s="107"/>
      <c r="O37" s="108"/>
      <c r="P37" s="109"/>
      <c r="Q37" s="107"/>
      <c r="R37" s="99"/>
      <c r="S37" s="111"/>
      <c r="T37" s="110"/>
      <c r="U37" s="99"/>
      <c r="V37" s="111"/>
      <c r="W37" s="110"/>
      <c r="X37" s="99"/>
      <c r="Y37" s="111"/>
      <c r="Z37" s="110"/>
      <c r="AA37" s="99"/>
      <c r="AB37" s="111"/>
      <c r="AC37" s="107"/>
      <c r="AD37" s="108"/>
      <c r="AE37" s="109"/>
      <c r="AG37" s="3" t="n">
        <f aca="false">AG34-AG36</f>
        <v>2162165</v>
      </c>
    </row>
    <row r="38" customFormat="false" ht="15" hidden="false" customHeight="false" outlineLevel="0" collapsed="false">
      <c r="B38" s="101"/>
      <c r="C38" s="102" t="s">
        <v>40</v>
      </c>
      <c r="D38" s="103"/>
      <c r="E38" s="112"/>
      <c r="F38" s="113" t="n">
        <f aca="false">F37/F32</f>
        <v>-0.264842061014554</v>
      </c>
      <c r="G38" s="36"/>
      <c r="H38" s="112"/>
      <c r="I38" s="113" t="n">
        <f aca="false">I37/I32</f>
        <v>-0.225086798741286</v>
      </c>
      <c r="J38" s="36"/>
      <c r="K38" s="114"/>
      <c r="L38" s="115"/>
      <c r="M38" s="97"/>
      <c r="N38" s="112"/>
      <c r="O38" s="113"/>
      <c r="P38" s="36"/>
      <c r="Q38" s="112"/>
      <c r="R38" s="115"/>
      <c r="S38" s="97"/>
      <c r="T38" s="114"/>
      <c r="U38" s="115"/>
      <c r="V38" s="97"/>
      <c r="W38" s="114"/>
      <c r="X38" s="115"/>
      <c r="Y38" s="97"/>
      <c r="Z38" s="114"/>
      <c r="AA38" s="115"/>
      <c r="AB38" s="97"/>
      <c r="AC38" s="112"/>
      <c r="AD38" s="113"/>
      <c r="AE38" s="36"/>
      <c r="AG38" s="1" t="n">
        <f aca="false">AG37/AG32</f>
        <v>0.089301161871446</v>
      </c>
    </row>
    <row r="39" customFormat="false" ht="15" hidden="false" customHeight="false" outlineLevel="0" collapsed="false">
      <c r="B39" s="101"/>
      <c r="C39" s="102" t="s">
        <v>41</v>
      </c>
      <c r="D39" s="103"/>
      <c r="E39" s="116"/>
      <c r="F39" s="94" t="n">
        <v>147000</v>
      </c>
      <c r="G39" s="36"/>
      <c r="H39" s="92"/>
      <c r="I39" s="93" t="n">
        <v>228000</v>
      </c>
      <c r="J39" s="36"/>
      <c r="K39" s="95"/>
      <c r="L39" s="117"/>
      <c r="M39" s="97"/>
      <c r="N39" s="92"/>
      <c r="O39" s="93"/>
      <c r="P39" s="36"/>
      <c r="Q39" s="116"/>
      <c r="R39" s="117"/>
      <c r="S39" s="97"/>
      <c r="T39" s="118"/>
      <c r="U39" s="117"/>
      <c r="V39" s="97"/>
      <c r="W39" s="95"/>
      <c r="X39" s="117"/>
      <c r="Y39" s="97"/>
      <c r="Z39" s="95"/>
      <c r="AA39" s="117"/>
      <c r="AB39" s="97"/>
      <c r="AC39" s="92"/>
      <c r="AD39" s="93"/>
      <c r="AE39" s="36"/>
      <c r="AG39" s="1" t="n">
        <v>773135</v>
      </c>
    </row>
    <row r="40" s="3" customFormat="true" ht="15" hidden="false" customHeight="false" outlineLevel="0" collapsed="false">
      <c r="B40" s="91" t="s">
        <v>29</v>
      </c>
      <c r="C40" s="91"/>
      <c r="D40" s="91"/>
      <c r="E40" s="107"/>
      <c r="F40" s="108" t="n">
        <f aca="false">F37+F39</f>
        <v>-279465.703269</v>
      </c>
      <c r="G40" s="109"/>
      <c r="H40" s="107"/>
      <c r="I40" s="108" t="n">
        <f aca="false">I37+I39</f>
        <v>-455552.283389</v>
      </c>
      <c r="J40" s="109"/>
      <c r="K40" s="110"/>
      <c r="L40" s="99"/>
      <c r="M40" s="111"/>
      <c r="N40" s="107"/>
      <c r="O40" s="108"/>
      <c r="P40" s="109"/>
      <c r="Q40" s="107"/>
      <c r="R40" s="99"/>
      <c r="S40" s="111"/>
      <c r="T40" s="110"/>
      <c r="U40" s="99"/>
      <c r="V40" s="111"/>
      <c r="W40" s="110"/>
      <c r="X40" s="99"/>
      <c r="Y40" s="111"/>
      <c r="Z40" s="110"/>
      <c r="AA40" s="99"/>
      <c r="AB40" s="111"/>
      <c r="AC40" s="107"/>
      <c r="AD40" s="108"/>
      <c r="AE40" s="109"/>
      <c r="AG40" s="3" t="n">
        <f aca="false">AG37+AG39</f>
        <v>2935300</v>
      </c>
    </row>
    <row r="41" customFormat="false" ht="15" hidden="false" customHeight="false" outlineLevel="0" collapsed="false">
      <c r="B41" s="101"/>
      <c r="C41" s="102" t="s">
        <v>42</v>
      </c>
      <c r="D41" s="103"/>
      <c r="E41" s="112"/>
      <c r="F41" s="113" t="n">
        <f aca="false">F40/F32</f>
        <v>-0.173552696663061</v>
      </c>
      <c r="G41" s="36"/>
      <c r="H41" s="112"/>
      <c r="I41" s="113" t="n">
        <f aca="false">I40/I32</f>
        <v>-0.150008722988874</v>
      </c>
      <c r="J41" s="36"/>
      <c r="K41" s="114"/>
      <c r="L41" s="115"/>
      <c r="M41" s="97"/>
      <c r="N41" s="112"/>
      <c r="O41" s="113"/>
      <c r="P41" s="36"/>
      <c r="Q41" s="112"/>
      <c r="R41" s="115"/>
      <c r="S41" s="97"/>
      <c r="T41" s="114"/>
      <c r="U41" s="115"/>
      <c r="V41" s="97"/>
      <c r="W41" s="112"/>
      <c r="X41" s="115"/>
      <c r="Y41" s="37"/>
      <c r="Z41" s="114"/>
      <c r="AA41" s="115"/>
      <c r="AB41" s="97"/>
      <c r="AC41" s="112"/>
      <c r="AD41" s="113"/>
      <c r="AE41" s="36"/>
      <c r="AG41" s="1" t="n">
        <f aca="false">AG40/AG32</f>
        <v>0.121232977335798</v>
      </c>
    </row>
    <row r="42" customFormat="false" ht="15" hidden="false" customHeight="false" outlineLevel="0" collapsed="false">
      <c r="B42" s="101"/>
      <c r="C42" s="119" t="s">
        <v>43</v>
      </c>
      <c r="D42" s="103"/>
      <c r="E42" s="116"/>
      <c r="F42" s="94" t="n">
        <f aca="false">F44-F43-F40</f>
        <v>-263294.049985</v>
      </c>
      <c r="G42" s="36"/>
      <c r="H42" s="116"/>
      <c r="I42" s="94" t="n">
        <f aca="false">I44-I43-I40</f>
        <v>-1276310.87379</v>
      </c>
      <c r="J42" s="36"/>
      <c r="K42" s="118"/>
      <c r="L42" s="35"/>
      <c r="M42" s="97"/>
      <c r="N42" s="116"/>
      <c r="O42" s="94"/>
      <c r="P42" s="36"/>
      <c r="Q42" s="116"/>
      <c r="R42" s="35"/>
      <c r="S42" s="97"/>
      <c r="T42" s="118"/>
      <c r="U42" s="35"/>
      <c r="V42" s="97"/>
      <c r="W42" s="116"/>
      <c r="X42" s="35"/>
      <c r="Y42" s="37"/>
      <c r="Z42" s="118"/>
      <c r="AA42" s="35"/>
      <c r="AB42" s="97"/>
      <c r="AC42" s="116"/>
      <c r="AD42" s="94"/>
      <c r="AE42" s="36"/>
      <c r="AG42" s="1" t="n">
        <f aca="false">AG44-AG43-AG40</f>
        <v>-773135</v>
      </c>
    </row>
    <row r="43" customFormat="false" ht="15" hidden="false" customHeight="false" outlineLevel="0" collapsed="false">
      <c r="B43" s="101"/>
      <c r="C43" s="119" t="s">
        <v>44</v>
      </c>
      <c r="D43" s="103"/>
      <c r="E43" s="116"/>
      <c r="F43" s="94" t="n">
        <f aca="false">84769-73494</f>
        <v>11275</v>
      </c>
      <c r="G43" s="36"/>
      <c r="H43" s="116"/>
      <c r="I43" s="94" t="n">
        <f aca="false">198202-266456</f>
        <v>-68254</v>
      </c>
      <c r="J43" s="36"/>
      <c r="K43" s="118"/>
      <c r="L43" s="35"/>
      <c r="M43" s="97"/>
      <c r="N43" s="116"/>
      <c r="O43" s="94"/>
      <c r="P43" s="36"/>
      <c r="Q43" s="116"/>
      <c r="R43" s="35"/>
      <c r="S43" s="97"/>
      <c r="T43" s="118"/>
      <c r="U43" s="35"/>
      <c r="V43" s="97"/>
      <c r="W43" s="116"/>
      <c r="X43" s="35"/>
      <c r="Y43" s="37"/>
      <c r="Z43" s="118"/>
      <c r="AA43" s="35"/>
      <c r="AB43" s="97"/>
      <c r="AC43" s="116"/>
      <c r="AD43" s="94"/>
      <c r="AE43" s="36"/>
      <c r="AG43" s="1" t="n">
        <v>-767265</v>
      </c>
    </row>
    <row r="44" customFormat="false" ht="15" hidden="false" customHeight="false" outlineLevel="0" collapsed="false">
      <c r="B44" s="91" t="s">
        <v>45</v>
      </c>
      <c r="C44" s="91"/>
      <c r="D44" s="91"/>
      <c r="E44" s="116"/>
      <c r="F44" s="94" t="n">
        <v>-531484.753254</v>
      </c>
      <c r="G44" s="36"/>
      <c r="H44" s="116"/>
      <c r="I44" s="94" t="n">
        <v>-1800117.157179</v>
      </c>
      <c r="J44" s="36"/>
      <c r="K44" s="118"/>
      <c r="L44" s="99"/>
      <c r="M44" s="97"/>
      <c r="N44" s="116"/>
      <c r="O44" s="94"/>
      <c r="P44" s="36"/>
      <c r="Q44" s="116"/>
      <c r="R44" s="99"/>
      <c r="S44" s="97"/>
      <c r="T44" s="118"/>
      <c r="U44" s="99"/>
      <c r="V44" s="97"/>
      <c r="W44" s="116"/>
      <c r="X44" s="99"/>
      <c r="Y44" s="37"/>
      <c r="Z44" s="118"/>
      <c r="AA44" s="99"/>
      <c r="AB44" s="97"/>
      <c r="AC44" s="116"/>
      <c r="AD44" s="94"/>
      <c r="AE44" s="36"/>
      <c r="AG44" s="1" t="n">
        <v>1394900</v>
      </c>
    </row>
    <row r="45" customFormat="false" ht="15" hidden="false" customHeight="false" outlineLevel="0" collapsed="false">
      <c r="B45" s="101"/>
      <c r="C45" s="119" t="s">
        <v>46</v>
      </c>
      <c r="D45" s="103"/>
      <c r="E45" s="116"/>
      <c r="F45" s="94" t="n">
        <v>-136401.889067</v>
      </c>
      <c r="G45" s="36"/>
      <c r="H45" s="116"/>
      <c r="I45" s="94" t="n">
        <v>-460071</v>
      </c>
      <c r="J45" s="36"/>
      <c r="K45" s="118"/>
      <c r="L45" s="35"/>
      <c r="M45" s="97"/>
      <c r="N45" s="116"/>
      <c r="O45" s="94"/>
      <c r="P45" s="36"/>
      <c r="Q45" s="116"/>
      <c r="R45" s="35"/>
      <c r="S45" s="97"/>
      <c r="T45" s="118"/>
      <c r="U45" s="35"/>
      <c r="V45" s="97"/>
      <c r="W45" s="116"/>
      <c r="X45" s="35"/>
      <c r="Y45" s="37"/>
      <c r="Z45" s="118"/>
      <c r="AA45" s="35"/>
      <c r="AB45" s="97"/>
      <c r="AC45" s="116"/>
      <c r="AD45" s="94"/>
      <c r="AE45" s="36"/>
      <c r="AG45" s="1" t="n">
        <v>429936</v>
      </c>
    </row>
    <row r="46" customFormat="false" ht="15" hidden="false" customHeight="false" outlineLevel="0" collapsed="false">
      <c r="B46" s="91" t="s">
        <v>47</v>
      </c>
      <c r="C46" s="91"/>
      <c r="D46" s="91"/>
      <c r="E46" s="120"/>
      <c r="F46" s="108" t="n">
        <f aca="false">F44-F45</f>
        <v>-395082.864187</v>
      </c>
      <c r="G46" s="109"/>
      <c r="H46" s="120"/>
      <c r="I46" s="108" t="n">
        <f aca="false">I44-I45</f>
        <v>-1340046.157179</v>
      </c>
      <c r="J46" s="109"/>
      <c r="K46" s="121"/>
      <c r="L46" s="99"/>
      <c r="M46" s="111"/>
      <c r="N46" s="120"/>
      <c r="O46" s="108"/>
      <c r="P46" s="109"/>
      <c r="Q46" s="120"/>
      <c r="R46" s="99"/>
      <c r="S46" s="111"/>
      <c r="T46" s="121"/>
      <c r="U46" s="99"/>
      <c r="V46" s="111"/>
      <c r="W46" s="120"/>
      <c r="X46" s="99"/>
      <c r="Y46" s="122"/>
      <c r="Z46" s="121"/>
      <c r="AA46" s="99"/>
      <c r="AB46" s="111"/>
      <c r="AC46" s="120"/>
      <c r="AD46" s="108"/>
      <c r="AE46" s="109"/>
      <c r="AG46" s="1" t="n">
        <f aca="false">AG44-AG45</f>
        <v>964964</v>
      </c>
    </row>
    <row r="47" customFormat="false" ht="15.75" hidden="false" customHeight="true" outlineLevel="0" collapsed="false">
      <c r="B47" s="123"/>
      <c r="C47" s="124" t="s">
        <v>48</v>
      </c>
      <c r="D47" s="125"/>
      <c r="E47" s="126"/>
      <c r="F47" s="127" t="n">
        <f aca="false">F46/F32</f>
        <v>-0.245352813182303</v>
      </c>
      <c r="G47" s="41"/>
      <c r="H47" s="126"/>
      <c r="I47" s="127" t="n">
        <f aca="false">I46/I32</f>
        <v>-0.441263539036898</v>
      </c>
      <c r="J47" s="41"/>
      <c r="K47" s="128"/>
      <c r="L47" s="129"/>
      <c r="M47" s="130"/>
      <c r="N47" s="126"/>
      <c r="O47" s="127"/>
      <c r="P47" s="41"/>
      <c r="Q47" s="126"/>
      <c r="R47" s="129"/>
      <c r="S47" s="130"/>
      <c r="T47" s="128"/>
      <c r="U47" s="129"/>
      <c r="V47" s="130"/>
      <c r="W47" s="126"/>
      <c r="X47" s="129"/>
      <c r="Y47" s="42"/>
      <c r="Z47" s="128"/>
      <c r="AA47" s="129"/>
      <c r="AB47" s="130"/>
      <c r="AC47" s="126"/>
      <c r="AD47" s="127"/>
      <c r="AE47" s="41"/>
      <c r="AG47" s="1" t="n">
        <f aca="false">AG46/AG32</f>
        <v>0.0398546856341297</v>
      </c>
    </row>
    <row r="48" customFormat="false" ht="6.75" hidden="false" customHeight="true" outlineLevel="0" collapsed="false">
      <c r="G48" s="2"/>
      <c r="J48" s="2"/>
      <c r="P48" s="2"/>
      <c r="AE48" s="2"/>
    </row>
    <row r="49" customFormat="false" ht="15.75" hidden="false" customHeight="true" outlineLevel="0" collapsed="false">
      <c r="B49" s="43" t="s">
        <v>49</v>
      </c>
      <c r="G49" s="2"/>
      <c r="J49" s="2"/>
      <c r="P49" s="2"/>
      <c r="AE49" s="2"/>
    </row>
    <row r="50" s="27" customFormat="true" ht="16.5" hidden="false" customHeight="true" outlineLevel="0" collapsed="false">
      <c r="B50" s="131" t="s">
        <v>50</v>
      </c>
      <c r="C50" s="131"/>
      <c r="D50" s="131"/>
      <c r="E50" s="85"/>
      <c r="F50" s="94" t="n">
        <f aca="false">6037746695771/(10^6)</f>
        <v>6037746.695771</v>
      </c>
      <c r="G50" s="31"/>
      <c r="H50" s="85"/>
      <c r="I50" s="94" t="n">
        <f aca="false">10966346851963/(10^6)</f>
        <v>10966346.851963</v>
      </c>
      <c r="J50" s="31"/>
      <c r="K50" s="85"/>
      <c r="L50" s="86"/>
      <c r="M50" s="87"/>
      <c r="N50" s="85"/>
      <c r="O50" s="88"/>
      <c r="P50" s="31"/>
      <c r="Q50" s="132"/>
      <c r="R50" s="86"/>
      <c r="S50" s="87"/>
      <c r="T50" s="85"/>
      <c r="U50" s="86"/>
      <c r="V50" s="87"/>
      <c r="W50" s="85"/>
      <c r="X50" s="86"/>
      <c r="Y50" s="87"/>
      <c r="Z50" s="85"/>
      <c r="AA50" s="86"/>
      <c r="AB50" s="87"/>
      <c r="AC50" s="85"/>
      <c r="AD50" s="88"/>
      <c r="AE50" s="31"/>
      <c r="AG50" s="27" t="n">
        <v>110123705</v>
      </c>
    </row>
    <row r="51" s="27" customFormat="true" ht="15" hidden="false" customHeight="false" outlineLevel="0" collapsed="false">
      <c r="B51" s="133" t="s">
        <v>51</v>
      </c>
      <c r="C51" s="134"/>
      <c r="D51" s="135"/>
      <c r="E51" s="95"/>
      <c r="F51" s="94" t="n">
        <f aca="false">1505181369397/(10^6)</f>
        <v>1505181.369397</v>
      </c>
      <c r="G51" s="36"/>
      <c r="H51" s="95"/>
      <c r="I51" s="94" t="n">
        <f aca="false">4020059827445/(10^6)</f>
        <v>4020059.827445</v>
      </c>
      <c r="J51" s="36"/>
      <c r="K51" s="95"/>
      <c r="L51" s="35"/>
      <c r="M51" s="97"/>
      <c r="N51" s="95"/>
      <c r="O51" s="93"/>
      <c r="P51" s="36"/>
      <c r="Q51" s="92"/>
      <c r="R51" s="35"/>
      <c r="S51" s="97"/>
      <c r="T51" s="95"/>
      <c r="U51" s="35"/>
      <c r="V51" s="97"/>
      <c r="W51" s="95"/>
      <c r="X51" s="35"/>
      <c r="Y51" s="97"/>
      <c r="Z51" s="95"/>
      <c r="AA51" s="35"/>
      <c r="AB51" s="97"/>
      <c r="AC51" s="95"/>
      <c r="AD51" s="93"/>
      <c r="AE51" s="36"/>
      <c r="AG51" s="27" t="n">
        <v>45998303</v>
      </c>
    </row>
    <row r="52" s="27" customFormat="true" ht="15" hidden="false" customHeight="false" outlineLevel="0" collapsed="false">
      <c r="B52" s="136" t="s">
        <v>52</v>
      </c>
      <c r="D52" s="137"/>
      <c r="E52" s="95"/>
      <c r="F52" s="94" t="n">
        <f aca="false">529133541/(10^6)</f>
        <v>529.133541</v>
      </c>
      <c r="G52" s="36"/>
      <c r="H52" s="95"/>
      <c r="I52" s="94" t="n">
        <f aca="false">549314718602/(10^6)</f>
        <v>549314.718602</v>
      </c>
      <c r="J52" s="36"/>
      <c r="K52" s="95"/>
      <c r="L52" s="35"/>
      <c r="M52" s="97"/>
      <c r="N52" s="95"/>
      <c r="O52" s="93"/>
      <c r="P52" s="36"/>
      <c r="Q52" s="92"/>
      <c r="R52" s="35"/>
      <c r="S52" s="97"/>
      <c r="T52" s="95"/>
      <c r="U52" s="35"/>
      <c r="V52" s="97"/>
      <c r="W52" s="95"/>
      <c r="X52" s="35"/>
      <c r="Y52" s="97"/>
      <c r="Z52" s="95"/>
      <c r="AA52" s="35"/>
      <c r="AB52" s="97"/>
      <c r="AC52" s="95"/>
      <c r="AD52" s="93"/>
      <c r="AE52" s="36"/>
    </row>
    <row r="53" s="27" customFormat="true" ht="15" hidden="false" customHeight="false" outlineLevel="0" collapsed="false">
      <c r="B53" s="136" t="s">
        <v>53</v>
      </c>
      <c r="D53" s="137"/>
      <c r="E53" s="95"/>
      <c r="F53" s="94" t="n">
        <f aca="false">193696731726/(10^6)</f>
        <v>193696.731726</v>
      </c>
      <c r="G53" s="36"/>
      <c r="H53" s="95"/>
      <c r="I53" s="94" t="n">
        <f aca="false">529133541/(10^6)</f>
        <v>529.133541</v>
      </c>
      <c r="J53" s="36"/>
      <c r="K53" s="95"/>
      <c r="L53" s="35"/>
      <c r="M53" s="97"/>
      <c r="N53" s="95"/>
      <c r="O53" s="93"/>
      <c r="P53" s="36"/>
      <c r="Q53" s="92"/>
      <c r="R53" s="35"/>
      <c r="S53" s="97"/>
      <c r="T53" s="95"/>
      <c r="U53" s="35"/>
      <c r="V53" s="97"/>
      <c r="W53" s="95"/>
      <c r="X53" s="35"/>
      <c r="Y53" s="97"/>
      <c r="Z53" s="95"/>
      <c r="AA53" s="35"/>
      <c r="AB53" s="97"/>
      <c r="AC53" s="95"/>
      <c r="AD53" s="93"/>
      <c r="AE53" s="36"/>
    </row>
    <row r="54" s="27" customFormat="true" ht="15" hidden="false" customHeight="false" outlineLevel="0" collapsed="false">
      <c r="B54" s="136" t="s">
        <v>54</v>
      </c>
      <c r="D54" s="137"/>
      <c r="E54" s="95"/>
      <c r="F54" s="94" t="n">
        <f aca="false">134196971319/(10^6)</f>
        <v>134196.971319</v>
      </c>
      <c r="G54" s="36"/>
      <c r="H54" s="95"/>
      <c r="I54" s="94" t="n">
        <f aca="false">193696731726/(10^6)</f>
        <v>193696.731726</v>
      </c>
      <c r="J54" s="36"/>
      <c r="K54" s="95"/>
      <c r="L54" s="35"/>
      <c r="M54" s="97"/>
      <c r="N54" s="95"/>
      <c r="O54" s="93"/>
      <c r="P54" s="36"/>
      <c r="Q54" s="92"/>
      <c r="R54" s="35"/>
      <c r="S54" s="97"/>
      <c r="T54" s="95"/>
      <c r="U54" s="35"/>
      <c r="V54" s="97"/>
      <c r="W54" s="95"/>
      <c r="X54" s="35"/>
      <c r="Y54" s="97"/>
      <c r="Z54" s="95"/>
      <c r="AA54" s="35"/>
      <c r="AB54" s="97"/>
      <c r="AC54" s="95"/>
      <c r="AD54" s="93"/>
      <c r="AE54" s="36"/>
    </row>
    <row r="55" s="27" customFormat="true" ht="15" hidden="false" customHeight="false" outlineLevel="0" collapsed="false">
      <c r="B55" s="136" t="s">
        <v>55</v>
      </c>
      <c r="D55" s="137"/>
      <c r="E55" s="95"/>
      <c r="F55" s="94" t="n">
        <f aca="false">589140279834/(10^6)</f>
        <v>589140.279834</v>
      </c>
      <c r="G55" s="36"/>
      <c r="H55" s="95"/>
      <c r="I55" s="94" t="n">
        <f aca="false">1592674947371/(10^6)</f>
        <v>1592674.947371</v>
      </c>
      <c r="J55" s="36"/>
      <c r="K55" s="95"/>
      <c r="L55" s="35"/>
      <c r="M55" s="97"/>
      <c r="N55" s="95"/>
      <c r="O55" s="93"/>
      <c r="P55" s="36"/>
      <c r="Q55" s="92"/>
      <c r="R55" s="35"/>
      <c r="S55" s="97"/>
      <c r="T55" s="95"/>
      <c r="U55" s="35"/>
      <c r="V55" s="97"/>
      <c r="W55" s="95"/>
      <c r="X55" s="35"/>
      <c r="Y55" s="97"/>
      <c r="Z55" s="95"/>
      <c r="AA55" s="35"/>
      <c r="AB55" s="97"/>
      <c r="AC55" s="95"/>
      <c r="AD55" s="93"/>
      <c r="AE55" s="36"/>
      <c r="AG55" s="27" t="n">
        <v>9540278</v>
      </c>
    </row>
    <row r="56" s="27" customFormat="true" ht="15" hidden="false" customHeight="false" outlineLevel="0" collapsed="false">
      <c r="B56" s="136" t="s">
        <v>56</v>
      </c>
      <c r="D56" s="137"/>
      <c r="E56" s="95"/>
      <c r="F56" s="94" t="n">
        <f aca="false">(F51-SUM(F52:F55))</f>
        <v>587618.252977</v>
      </c>
      <c r="G56" s="36"/>
      <c r="H56" s="95"/>
      <c r="I56" s="94" t="n">
        <f aca="false">(I51-SUM(I52:I55))</f>
        <v>1683844.296205</v>
      </c>
      <c r="J56" s="36"/>
      <c r="K56" s="95"/>
      <c r="L56" s="35"/>
      <c r="M56" s="97"/>
      <c r="N56" s="95"/>
      <c r="O56" s="93"/>
      <c r="P56" s="36"/>
      <c r="Q56" s="92"/>
      <c r="R56" s="35"/>
      <c r="S56" s="97"/>
      <c r="T56" s="95"/>
      <c r="U56" s="35"/>
      <c r="V56" s="97"/>
      <c r="W56" s="95"/>
      <c r="X56" s="35"/>
      <c r="Y56" s="97"/>
      <c r="Z56" s="95"/>
      <c r="AA56" s="35"/>
      <c r="AB56" s="97"/>
      <c r="AC56" s="95"/>
      <c r="AD56" s="93"/>
      <c r="AE56" s="36"/>
      <c r="AG56" s="27" t="n">
        <f aca="false">(AG51-SUM(AG52:AG55))</f>
        <v>36458025</v>
      </c>
    </row>
    <row r="57" s="27" customFormat="true" ht="15" hidden="false" customHeight="false" outlineLevel="0" collapsed="false">
      <c r="B57" s="138" t="s">
        <v>57</v>
      </c>
      <c r="D57" s="137"/>
      <c r="E57" s="95"/>
      <c r="F57" s="94" t="n">
        <f aca="false">4532565326374/(10^6)</f>
        <v>4532565.326374</v>
      </c>
      <c r="G57" s="36"/>
      <c r="H57" s="95"/>
      <c r="I57" s="94" t="n">
        <f aca="false">6946287024518/(10^6)</f>
        <v>6946287.024518</v>
      </c>
      <c r="J57" s="36"/>
      <c r="K57" s="95"/>
      <c r="L57" s="35"/>
      <c r="M57" s="97"/>
      <c r="N57" s="95"/>
      <c r="O57" s="93"/>
      <c r="P57" s="36"/>
      <c r="Q57" s="92"/>
      <c r="R57" s="35"/>
      <c r="S57" s="97"/>
      <c r="T57" s="95"/>
      <c r="U57" s="35"/>
      <c r="V57" s="97"/>
      <c r="W57" s="95"/>
      <c r="X57" s="35"/>
      <c r="Y57" s="97"/>
      <c r="Z57" s="95"/>
      <c r="AA57" s="35"/>
      <c r="AB57" s="97"/>
      <c r="AC57" s="95"/>
      <c r="AD57" s="93"/>
      <c r="AE57" s="36"/>
      <c r="AG57" s="27" t="n">
        <v>65055402</v>
      </c>
    </row>
    <row r="58" s="27" customFormat="true" ht="15" hidden="false" customHeight="false" outlineLevel="0" collapsed="false">
      <c r="B58" s="136" t="s">
        <v>58</v>
      </c>
      <c r="D58" s="137"/>
      <c r="E58" s="95"/>
      <c r="F58" s="94" t="n">
        <f aca="false">595574004322/(10^6)</f>
        <v>595574.004322</v>
      </c>
      <c r="G58" s="36"/>
      <c r="H58" s="95"/>
      <c r="I58" s="94" t="n">
        <f aca="false">693226206771/(10^6)</f>
        <v>693226.206771</v>
      </c>
      <c r="J58" s="36"/>
      <c r="K58" s="95"/>
      <c r="L58" s="35"/>
      <c r="M58" s="97"/>
      <c r="N58" s="95"/>
      <c r="O58" s="93"/>
      <c r="P58" s="36"/>
      <c r="Q58" s="92"/>
      <c r="R58" s="35"/>
      <c r="S58" s="97"/>
      <c r="T58" s="95"/>
      <c r="U58" s="35"/>
      <c r="V58" s="97"/>
      <c r="W58" s="95"/>
      <c r="X58" s="35"/>
      <c r="Y58" s="97"/>
      <c r="Z58" s="95"/>
      <c r="AA58" s="35"/>
      <c r="AB58" s="97"/>
      <c r="AC58" s="95"/>
      <c r="AD58" s="93"/>
      <c r="AE58" s="36"/>
      <c r="AG58" s="27" t="n">
        <v>9025238</v>
      </c>
    </row>
    <row r="59" s="27" customFormat="true" ht="15" hidden="false" customHeight="false" outlineLevel="0" collapsed="false">
      <c r="B59" s="136" t="s">
        <v>59</v>
      </c>
      <c r="D59" s="137"/>
      <c r="E59" s="95"/>
      <c r="F59" s="94" t="n">
        <f aca="false">3895984860799/(10^6)</f>
        <v>3895984.860799</v>
      </c>
      <c r="G59" s="36"/>
      <c r="H59" s="95"/>
      <c r="I59" s="94" t="n">
        <f aca="false">5772662366332/(10^6)</f>
        <v>5772662.366332</v>
      </c>
      <c r="J59" s="36"/>
      <c r="K59" s="95"/>
      <c r="L59" s="35"/>
      <c r="M59" s="97"/>
      <c r="N59" s="95"/>
      <c r="O59" s="93"/>
      <c r="P59" s="36"/>
      <c r="Q59" s="92"/>
      <c r="R59" s="35"/>
      <c r="S59" s="97"/>
      <c r="T59" s="95"/>
      <c r="U59" s="35"/>
      <c r="V59" s="97"/>
      <c r="W59" s="95"/>
      <c r="X59" s="35"/>
      <c r="Y59" s="97"/>
      <c r="Z59" s="95"/>
      <c r="AA59" s="35"/>
      <c r="AB59" s="97"/>
      <c r="AC59" s="95"/>
      <c r="AD59" s="93"/>
      <c r="AE59" s="36"/>
      <c r="AG59" s="27" t="n">
        <v>48954099</v>
      </c>
    </row>
    <row r="60" s="27" customFormat="true" ht="15" hidden="false" customHeight="false" outlineLevel="0" collapsed="false">
      <c r="B60" s="136" t="s">
        <v>60</v>
      </c>
      <c r="D60" s="137"/>
      <c r="E60" s="95"/>
      <c r="F60" s="94" t="n">
        <f aca="false">14890563553/(10^6)</f>
        <v>14890.563553</v>
      </c>
      <c r="G60" s="36"/>
      <c r="H60" s="95"/>
      <c r="I60" s="94" t="n">
        <f aca="false">44536934529/(10^6)</f>
        <v>44536.934529</v>
      </c>
      <c r="J60" s="36"/>
      <c r="K60" s="95"/>
      <c r="L60" s="35"/>
      <c r="M60" s="97"/>
      <c r="N60" s="95"/>
      <c r="O60" s="93"/>
      <c r="P60" s="36"/>
      <c r="Q60" s="92"/>
      <c r="R60" s="35"/>
      <c r="S60" s="97"/>
      <c r="T60" s="95"/>
      <c r="U60" s="35"/>
      <c r="V60" s="97"/>
      <c r="W60" s="95"/>
      <c r="X60" s="35"/>
      <c r="Y60" s="97"/>
      <c r="Z60" s="95"/>
      <c r="AA60" s="35"/>
      <c r="AB60" s="97"/>
      <c r="AC60" s="95"/>
      <c r="AD60" s="93"/>
      <c r="AE60" s="36"/>
      <c r="AG60" s="27" t="n">
        <v>2427891</v>
      </c>
    </row>
    <row r="61" s="27" customFormat="true" ht="15" hidden="false" customHeight="false" outlineLevel="0" collapsed="false">
      <c r="B61" s="139" t="s">
        <v>61</v>
      </c>
      <c r="C61" s="140"/>
      <c r="D61" s="141"/>
      <c r="E61" s="95"/>
      <c r="F61" s="94" t="n">
        <f aca="false">(F57-SUM(F58:F60))</f>
        <v>26115.8976999996</v>
      </c>
      <c r="G61" s="36"/>
      <c r="H61" s="95"/>
      <c r="I61" s="94" t="n">
        <f aca="false">(I57-SUM(I58:I60))</f>
        <v>435861.516886</v>
      </c>
      <c r="J61" s="36"/>
      <c r="K61" s="95"/>
      <c r="L61" s="35"/>
      <c r="M61" s="97"/>
      <c r="N61" s="95"/>
      <c r="O61" s="93"/>
      <c r="P61" s="36"/>
      <c r="Q61" s="95"/>
      <c r="R61" s="35"/>
      <c r="S61" s="97"/>
      <c r="T61" s="95"/>
      <c r="U61" s="35"/>
      <c r="V61" s="97"/>
      <c r="W61" s="95"/>
      <c r="X61" s="35"/>
      <c r="Y61" s="97"/>
      <c r="Z61" s="95"/>
      <c r="AA61" s="35"/>
      <c r="AB61" s="97"/>
      <c r="AC61" s="95"/>
      <c r="AD61" s="93"/>
      <c r="AE61" s="36"/>
      <c r="AG61" s="27" t="n">
        <f aca="false">(AG57-SUM(AG58:AG60))</f>
        <v>4648174</v>
      </c>
    </row>
    <row r="62" s="27" customFormat="true" ht="17.25" hidden="false" customHeight="true" outlineLevel="0" collapsed="false">
      <c r="B62" s="142" t="s">
        <v>62</v>
      </c>
      <c r="C62" s="142"/>
      <c r="D62" s="142"/>
      <c r="E62" s="110"/>
      <c r="F62" s="94" t="n">
        <f aca="false">6037746695771/(10^6)</f>
        <v>6037746.695771</v>
      </c>
      <c r="G62" s="36"/>
      <c r="H62" s="110"/>
      <c r="I62" s="94" t="n">
        <f aca="false">10966346851963/(10^6)</f>
        <v>10966346.851963</v>
      </c>
      <c r="J62" s="36"/>
      <c r="K62" s="110"/>
      <c r="L62" s="99"/>
      <c r="M62" s="111"/>
      <c r="N62" s="110"/>
      <c r="O62" s="143"/>
      <c r="P62" s="36"/>
      <c r="Q62" s="110"/>
      <c r="R62" s="99"/>
      <c r="S62" s="111"/>
      <c r="T62" s="110"/>
      <c r="U62" s="99"/>
      <c r="V62" s="111"/>
      <c r="W62" s="110"/>
      <c r="X62" s="99"/>
      <c r="Y62" s="111"/>
      <c r="Z62" s="110"/>
      <c r="AA62" s="99"/>
      <c r="AB62" s="111"/>
      <c r="AC62" s="110"/>
      <c r="AD62" s="143"/>
      <c r="AE62" s="36"/>
      <c r="AG62" s="27" t="n">
        <v>110123705</v>
      </c>
    </row>
    <row r="63" s="27" customFormat="true" ht="15" hidden="false" customHeight="false" outlineLevel="0" collapsed="false">
      <c r="B63" s="138" t="s">
        <v>63</v>
      </c>
      <c r="D63" s="137"/>
      <c r="E63" s="95"/>
      <c r="F63" s="94" t="n">
        <f aca="false">1429523340797/(10^6)</f>
        <v>1429523.340797</v>
      </c>
      <c r="G63" s="36"/>
      <c r="H63" s="95"/>
      <c r="I63" s="94" t="n">
        <f aca="false">2742957861618/(10^6)</f>
        <v>2742957.861618</v>
      </c>
      <c r="J63" s="36"/>
      <c r="K63" s="95"/>
      <c r="L63" s="35"/>
      <c r="M63" s="97"/>
      <c r="N63" s="95"/>
      <c r="O63" s="93"/>
      <c r="P63" s="36"/>
      <c r="Q63" s="92"/>
      <c r="R63" s="35"/>
      <c r="S63" s="97"/>
      <c r="T63" s="95"/>
      <c r="U63" s="35"/>
      <c r="V63" s="97"/>
      <c r="W63" s="95"/>
      <c r="X63" s="35"/>
      <c r="Y63" s="97"/>
      <c r="Z63" s="95"/>
      <c r="AA63" s="35"/>
      <c r="AB63" s="97"/>
      <c r="AC63" s="95"/>
      <c r="AD63" s="93"/>
      <c r="AE63" s="36"/>
      <c r="AG63" s="27" t="n">
        <v>44082666</v>
      </c>
    </row>
    <row r="64" s="27" customFormat="true" ht="15" hidden="false" customHeight="false" outlineLevel="0" collapsed="false">
      <c r="B64" s="136" t="s">
        <v>64</v>
      </c>
      <c r="D64" s="137"/>
      <c r="E64" s="95"/>
      <c r="F64" s="94" t="n">
        <f aca="false">268980216460/(10^6)</f>
        <v>268980.21646</v>
      </c>
      <c r="G64" s="36"/>
      <c r="H64" s="95"/>
      <c r="I64" s="94" t="n">
        <f aca="false">936077839051/(10^6)</f>
        <v>936077.839051</v>
      </c>
      <c r="J64" s="36"/>
      <c r="K64" s="95"/>
      <c r="L64" s="35"/>
      <c r="M64" s="97"/>
      <c r="N64" s="95"/>
      <c r="O64" s="93"/>
      <c r="P64" s="36"/>
      <c r="Q64" s="92"/>
      <c r="R64" s="35"/>
      <c r="S64" s="97"/>
      <c r="T64" s="95"/>
      <c r="U64" s="35"/>
      <c r="V64" s="97"/>
      <c r="W64" s="95"/>
      <c r="X64" s="35"/>
      <c r="Y64" s="97"/>
      <c r="Z64" s="95"/>
      <c r="AA64" s="35"/>
      <c r="AB64" s="97"/>
      <c r="AC64" s="95"/>
      <c r="AD64" s="93"/>
      <c r="AE64" s="36"/>
    </row>
    <row r="65" s="27" customFormat="true" ht="15" hidden="false" customHeight="false" outlineLevel="0" collapsed="false">
      <c r="B65" s="136" t="s">
        <v>65</v>
      </c>
      <c r="D65" s="137"/>
      <c r="E65" s="95"/>
      <c r="F65" s="94" t="n">
        <f aca="false">659508218443/(10^6)</f>
        <v>659508.218443</v>
      </c>
      <c r="G65" s="36"/>
      <c r="H65" s="95"/>
      <c r="I65" s="94" t="n">
        <f aca="false">498982400000/(10^6)</f>
        <v>498982.4</v>
      </c>
      <c r="J65" s="36"/>
      <c r="K65" s="95"/>
      <c r="L65" s="35"/>
      <c r="M65" s="97"/>
      <c r="N65" s="95"/>
      <c r="O65" s="93"/>
      <c r="P65" s="36"/>
      <c r="Q65" s="92"/>
      <c r="R65" s="35"/>
      <c r="S65" s="97"/>
      <c r="T65" s="95"/>
      <c r="U65" s="35"/>
      <c r="V65" s="97"/>
      <c r="W65" s="95"/>
      <c r="X65" s="35"/>
      <c r="Y65" s="97"/>
      <c r="Z65" s="95"/>
      <c r="AA65" s="35"/>
      <c r="AB65" s="97"/>
      <c r="AC65" s="95"/>
      <c r="AD65" s="93"/>
      <c r="AE65" s="36"/>
    </row>
    <row r="66" s="27" customFormat="true" ht="15" hidden="false" customHeight="false" outlineLevel="0" collapsed="false">
      <c r="B66" s="136" t="s">
        <v>66</v>
      </c>
      <c r="D66" s="137"/>
      <c r="E66" s="95"/>
      <c r="F66" s="94" t="n">
        <f aca="false">0/(10^6)</f>
        <v>0</v>
      </c>
      <c r="G66" s="36"/>
      <c r="H66" s="95"/>
      <c r="I66" s="94" t="n">
        <f aca="false">55878000000/(10^6)</f>
        <v>55878</v>
      </c>
      <c r="J66" s="36"/>
      <c r="K66" s="95"/>
      <c r="L66" s="35"/>
      <c r="M66" s="97"/>
      <c r="N66" s="95"/>
      <c r="O66" s="93"/>
      <c r="P66" s="36"/>
      <c r="Q66" s="92"/>
      <c r="R66" s="35"/>
      <c r="S66" s="97"/>
      <c r="T66" s="95"/>
      <c r="U66" s="35"/>
      <c r="V66" s="97"/>
      <c r="W66" s="95"/>
      <c r="X66" s="35"/>
      <c r="Y66" s="97"/>
      <c r="Z66" s="95"/>
      <c r="AA66" s="35"/>
      <c r="AB66" s="97"/>
      <c r="AC66" s="95"/>
      <c r="AD66" s="93"/>
      <c r="AE66" s="36"/>
    </row>
    <row r="67" s="27" customFormat="true" ht="15" hidden="false" customHeight="false" outlineLevel="0" collapsed="false">
      <c r="B67" s="136" t="s">
        <v>67</v>
      </c>
      <c r="D67" s="137"/>
      <c r="E67" s="95"/>
      <c r="F67" s="94" t="n">
        <f aca="false">(F63-SUM(F64:F66))</f>
        <v>501034.905894</v>
      </c>
      <c r="G67" s="36"/>
      <c r="H67" s="95"/>
      <c r="I67" s="94" t="n">
        <f aca="false">(I63-SUM(I64:I66))</f>
        <v>1252019.622567</v>
      </c>
      <c r="J67" s="36"/>
      <c r="K67" s="95"/>
      <c r="L67" s="106"/>
      <c r="M67" s="97"/>
      <c r="N67" s="95"/>
      <c r="O67" s="93"/>
      <c r="P67" s="36"/>
      <c r="Q67" s="92"/>
      <c r="R67" s="106"/>
      <c r="S67" s="97"/>
      <c r="T67" s="95"/>
      <c r="U67" s="106"/>
      <c r="V67" s="97"/>
      <c r="W67" s="95"/>
      <c r="X67" s="106"/>
      <c r="Y67" s="97"/>
      <c r="Z67" s="95"/>
      <c r="AA67" s="106"/>
      <c r="AB67" s="97"/>
      <c r="AC67" s="95"/>
      <c r="AD67" s="93"/>
      <c r="AE67" s="36"/>
      <c r="AG67" s="27" t="n">
        <f aca="false">(AG63-SUM(AG64:AG66))</f>
        <v>44082666</v>
      </c>
    </row>
    <row r="68" s="27" customFormat="true" ht="15" hidden="false" customHeight="false" outlineLevel="0" collapsed="false">
      <c r="B68" s="138" t="s">
        <v>68</v>
      </c>
      <c r="D68" s="137"/>
      <c r="E68" s="95"/>
      <c r="F68" s="94" t="n">
        <f aca="false">1375078413851/(10^6)</f>
        <v>1375078.413851</v>
      </c>
      <c r="G68" s="36"/>
      <c r="H68" s="95"/>
      <c r="I68" s="94" t="n">
        <f aca="false">4114961332438/(10^6)</f>
        <v>4114961.332438</v>
      </c>
      <c r="J68" s="36"/>
      <c r="K68" s="95"/>
      <c r="L68" s="35"/>
      <c r="M68" s="97"/>
      <c r="N68" s="95"/>
      <c r="O68" s="93"/>
      <c r="P68" s="36"/>
      <c r="Q68" s="92"/>
      <c r="R68" s="35"/>
      <c r="S68" s="97"/>
      <c r="T68" s="95"/>
      <c r="U68" s="35"/>
      <c r="V68" s="97"/>
      <c r="W68" s="95"/>
      <c r="X68" s="35"/>
      <c r="Y68" s="97"/>
      <c r="Z68" s="95"/>
      <c r="AA68" s="35"/>
      <c r="AB68" s="97"/>
      <c r="AC68" s="95"/>
      <c r="AD68" s="93"/>
      <c r="AE68" s="36"/>
      <c r="AG68" s="27" t="n">
        <v>27931001</v>
      </c>
    </row>
    <row r="69" s="27" customFormat="true" ht="15" hidden="false" customHeight="false" outlineLevel="0" collapsed="false">
      <c r="B69" s="136" t="s">
        <v>69</v>
      </c>
      <c r="D69" s="137"/>
      <c r="E69" s="95"/>
      <c r="F69" s="94" t="n">
        <f aca="false">1241812676705/(10^6)</f>
        <v>1241812.676705</v>
      </c>
      <c r="G69" s="36"/>
      <c r="H69" s="95"/>
      <c r="I69" s="94" t="n">
        <f aca="false">3956264251809/(10^6)</f>
        <v>3956264.251809</v>
      </c>
      <c r="J69" s="36"/>
      <c r="K69" s="95"/>
      <c r="L69" s="35"/>
      <c r="M69" s="97"/>
      <c r="N69" s="95"/>
      <c r="O69" s="93"/>
      <c r="P69" s="36"/>
      <c r="Q69" s="92"/>
      <c r="R69" s="35"/>
      <c r="S69" s="97"/>
      <c r="T69" s="95"/>
      <c r="U69" s="35"/>
      <c r="V69" s="97"/>
      <c r="W69" s="95"/>
      <c r="X69" s="35"/>
      <c r="Y69" s="97"/>
      <c r="Z69" s="95"/>
      <c r="AA69" s="35"/>
      <c r="AB69" s="97"/>
      <c r="AC69" s="95"/>
      <c r="AD69" s="93"/>
      <c r="AE69" s="36"/>
    </row>
    <row r="70" s="27" customFormat="true" ht="15" hidden="false" customHeight="false" outlineLevel="0" collapsed="false">
      <c r="B70" s="136" t="s">
        <v>70</v>
      </c>
      <c r="D70" s="137"/>
      <c r="E70" s="95"/>
      <c r="F70" s="94" t="n">
        <f aca="false">86348146527/(10^6)</f>
        <v>86348.146527</v>
      </c>
      <c r="G70" s="36"/>
      <c r="H70" s="95"/>
      <c r="I70" s="94" t="n">
        <f aca="false">121616267310/(10^6)</f>
        <v>121616.26731</v>
      </c>
      <c r="J70" s="36"/>
      <c r="K70" s="95"/>
      <c r="L70" s="35"/>
      <c r="M70" s="97"/>
      <c r="N70" s="95"/>
      <c r="O70" s="93"/>
      <c r="P70" s="36"/>
      <c r="Q70" s="92"/>
      <c r="R70" s="35"/>
      <c r="S70" s="97"/>
      <c r="T70" s="95"/>
      <c r="U70" s="35"/>
      <c r="V70" s="97"/>
      <c r="W70" s="95"/>
      <c r="X70" s="35"/>
      <c r="Y70" s="97"/>
      <c r="Z70" s="95"/>
      <c r="AA70" s="35"/>
      <c r="AB70" s="97"/>
      <c r="AC70" s="95"/>
      <c r="AD70" s="93"/>
      <c r="AE70" s="36"/>
    </row>
    <row r="71" s="27" customFormat="true" ht="15" hidden="false" customHeight="false" outlineLevel="0" collapsed="false">
      <c r="B71" s="136" t="s">
        <v>71</v>
      </c>
      <c r="D71" s="137"/>
      <c r="E71" s="95"/>
      <c r="F71" s="94" t="n">
        <f aca="false">(F68-SUM(F69:F70))</f>
        <v>46917.5906189999</v>
      </c>
      <c r="G71" s="36"/>
      <c r="H71" s="95"/>
      <c r="I71" s="94" t="n">
        <f aca="false">(I68-SUM(I69:I70))</f>
        <v>37080.813319</v>
      </c>
      <c r="J71" s="36"/>
      <c r="K71" s="95"/>
      <c r="L71" s="106"/>
      <c r="M71" s="97"/>
      <c r="N71" s="95"/>
      <c r="O71" s="93"/>
      <c r="P71" s="36"/>
      <c r="Q71" s="92"/>
      <c r="R71" s="106"/>
      <c r="S71" s="97"/>
      <c r="T71" s="95"/>
      <c r="U71" s="106"/>
      <c r="V71" s="97"/>
      <c r="W71" s="95"/>
      <c r="X71" s="106"/>
      <c r="Y71" s="97"/>
      <c r="Z71" s="95"/>
      <c r="AA71" s="106"/>
      <c r="AB71" s="97"/>
      <c r="AC71" s="95"/>
      <c r="AD71" s="93"/>
      <c r="AE71" s="36"/>
      <c r="AG71" s="27" t="n">
        <f aca="false">(AG68-SUM(AG69:AG70))</f>
        <v>27931001</v>
      </c>
    </row>
    <row r="72" s="27" customFormat="true" ht="15.75" hidden="false" customHeight="true" outlineLevel="0" collapsed="false">
      <c r="B72" s="144" t="s">
        <v>72</v>
      </c>
      <c r="C72" s="145"/>
      <c r="D72" s="146"/>
      <c r="E72" s="147"/>
      <c r="F72" s="94" t="n">
        <f aca="false">3233144941123/(10^6)</f>
        <v>3233144.941123</v>
      </c>
      <c r="G72" s="41"/>
      <c r="H72" s="147"/>
      <c r="I72" s="94" t="n">
        <f aca="false">3977651768831/(10^6)</f>
        <v>3977651.768831</v>
      </c>
      <c r="J72" s="41"/>
      <c r="K72" s="147"/>
      <c r="L72" s="40"/>
      <c r="M72" s="130"/>
      <c r="N72" s="147"/>
      <c r="O72" s="148"/>
      <c r="P72" s="41"/>
      <c r="Q72" s="149"/>
      <c r="R72" s="40"/>
      <c r="S72" s="130"/>
      <c r="T72" s="147"/>
      <c r="U72" s="40"/>
      <c r="V72" s="130"/>
      <c r="W72" s="147"/>
      <c r="X72" s="40"/>
      <c r="Y72" s="130"/>
      <c r="Z72" s="147"/>
      <c r="AA72" s="40"/>
      <c r="AB72" s="130"/>
      <c r="AC72" s="147"/>
      <c r="AD72" s="148"/>
      <c r="AE72" s="41"/>
      <c r="AG72" s="27" t="n">
        <v>38110038</v>
      </c>
    </row>
    <row r="73" s="5" customFormat="true" ht="15" hidden="false" customHeight="false" outlineLevel="0" collapsed="false">
      <c r="F73" s="150" t="b">
        <f aca="false">ROUND(F62,0)=ROUND(F50,0)</f>
        <v>1</v>
      </c>
      <c r="I73" s="150" t="b">
        <f aca="false">ROUND(I62,0)=ROUND(I50,0)</f>
        <v>1</v>
      </c>
      <c r="L73" s="150" t="b">
        <f aca="false">ROUND(L62,0)=ROUND(L50,0)</f>
        <v>1</v>
      </c>
      <c r="M73" s="6"/>
      <c r="O73" s="150" t="b">
        <f aca="false">ROUND(O62,0)=ROUND(O50,0)</f>
        <v>1</v>
      </c>
      <c r="R73" s="150" t="b">
        <f aca="false">ROUND(R62,0)=ROUND(R50,0)</f>
        <v>1</v>
      </c>
      <c r="S73" s="6"/>
      <c r="U73" s="150" t="b">
        <f aca="false">ROUND(U62,0)=ROUND(U50,0)</f>
        <v>1</v>
      </c>
      <c r="V73" s="6"/>
      <c r="X73" s="150" t="b">
        <f aca="false">ROUND(X62,0)=ROUND(X50,0)</f>
        <v>1</v>
      </c>
      <c r="Y73" s="6"/>
      <c r="AA73" s="150" t="b">
        <f aca="false">ROUND(AA62,0)=ROUND(AA50,0)</f>
        <v>1</v>
      </c>
      <c r="AB73" s="6"/>
      <c r="AD73" s="150" t="b">
        <f aca="false">ROUND(AD62,0)=ROUND(AD50,0)</f>
        <v>1</v>
      </c>
      <c r="AG73" s="150" t="b">
        <f aca="false">ROUND(AG62,0)=ROUND(AG50,0)</f>
        <v>1</v>
      </c>
    </row>
    <row r="74" customFormat="false" ht="15" hidden="false" customHeight="false" outlineLevel="0" collapsed="false">
      <c r="F74" s="151" t="n">
        <f aca="false">(F65+F66+F69)-F52-F53</f>
        <v>1707095.029881</v>
      </c>
      <c r="I74" s="151" t="n">
        <f aca="false">(I65+I66+I69)-I52-I53</f>
        <v>3961280.799666</v>
      </c>
      <c r="L74" s="151"/>
      <c r="R74" s="151"/>
      <c r="U74" s="151"/>
      <c r="X74" s="151"/>
      <c r="AA74" s="151"/>
      <c r="AG74" s="1" t="n">
        <f aca="false">(AG65+AG66+AG69)-AG52-AG53</f>
        <v>0</v>
      </c>
    </row>
    <row r="75" s="3" customFormat="true" ht="15" hidden="false" customHeight="false" outlineLevel="0" collapsed="false">
      <c r="M75" s="4"/>
      <c r="S75" s="4"/>
      <c r="V75" s="4"/>
      <c r="Y75" s="4"/>
      <c r="AB75" s="4"/>
    </row>
    <row r="76" s="1" customFormat="true" ht="13.5" hidden="false" customHeight="true" outlineLevel="0" collapsed="false"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</row>
    <row r="77" s="1" customFormat="true" ht="13.5" hidden="false" customHeight="true" outlineLevel="0" collapsed="false"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</row>
    <row r="78" s="1" customFormat="true" ht="13.5" hidden="false" customHeight="true" outlineLevel="0" collapsed="false"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</row>
    <row r="79" s="1" customFormat="true" ht="13.5" hidden="false" customHeight="true" outlineLevel="0" collapsed="false"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</row>
    <row r="80" s="1" customFormat="true" ht="13.5" hidden="false" customHeight="true" outlineLevel="0" collapsed="false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</row>
    <row r="81" customFormat="false" ht="13.5" hidden="false" customHeight="true" outlineLevel="0" collapsed="false"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</row>
    <row r="82" customFormat="false" ht="13.5" hidden="false" customHeight="true" outlineLevel="0" collapsed="false"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</row>
    <row r="83" customFormat="false" ht="13.5" hidden="false" customHeight="true" outlineLevel="0" collapsed="false"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</row>
    <row r="84" customFormat="false" ht="13.5" hidden="false" customHeight="true" outlineLevel="0" collapsed="false">
      <c r="B84" s="154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customFormat="false" ht="12.75" hidden="false" customHeight="true" outlineLevel="0" collapsed="false">
      <c r="B85" s="3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="1" customFormat="true" ht="15.75" hidden="false" customHeight="true" outlineLevel="0" collapsed="false"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</row>
    <row r="87" s="1" customFormat="true" ht="15.75" hidden="false" customHeight="true" outlineLevel="0" collapsed="false"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</row>
    <row r="88" s="1" customFormat="true" ht="15.75" hidden="false" customHeight="true" outlineLevel="0" collapsed="false"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</row>
    <row r="89" s="1" customFormat="true" ht="15" hidden="false" customHeight="false" outlineLevel="0" collapsed="false"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</row>
    <row r="90" customFormat="false" ht="15" hidden="false" customHeight="false" outlineLevel="0" collapsed="false">
      <c r="B90" s="157"/>
    </row>
    <row r="91" s="1" customFormat="true" ht="15.75" hidden="false" customHeight="true" outlineLevel="0" collapsed="false"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</row>
    <row r="92" s="1" customFormat="true" ht="15.75" hidden="false" customHeight="true" outlineLevel="0" collapsed="false"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</row>
    <row r="93" s="1" customFormat="true" ht="15.75" hidden="false" customHeight="true" outlineLevel="0" collapsed="false"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</row>
    <row r="94" s="1" customFormat="true" ht="15.75" hidden="false" customHeight="true" outlineLevel="0" collapsed="false"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</row>
    <row r="95" s="1" customFormat="true" ht="15" hidden="false" customHeight="false" outlineLevel="0" collapsed="false"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</row>
    <row r="96" s="1" customFormat="true" ht="15.75" hidden="false" customHeight="true" outlineLevel="0" collapsed="false"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</row>
    <row r="97" customFormat="false" ht="15.75" hidden="false" customHeight="true" outlineLevel="0" collapsed="false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</row>
    <row r="98" customFormat="false" ht="15" hidden="false" customHeight="false" outlineLevel="0" collapsed="false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</row>
    <row r="99" customFormat="false" ht="15" hidden="false" customHeight="false" outlineLevel="0" collapsed="false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</row>
    <row r="100" customFormat="false" ht="15.75" hidden="false" customHeight="true" outlineLevel="0" collapsed="false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</row>
    <row r="101" customFormat="false" ht="15" hidden="false" customHeight="false" outlineLevel="0" collapsed="false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</row>
    <row r="102" customFormat="false" ht="15" hidden="false" customHeight="false" outlineLevel="0" collapsed="false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</row>
    <row r="103" customFormat="false" ht="15" hidden="false" customHeight="false" outlineLevel="0" collapsed="false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</row>
    <row r="104" customFormat="false" ht="15" hidden="false" customHeight="false" outlineLevel="0" collapsed="false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</row>
    <row r="105" customFormat="false" ht="15" hidden="false" customHeight="false" outlineLevel="0" collapsed="false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</row>
  </sheetData>
  <mergeCells count="48">
    <mergeCell ref="B4:D4"/>
    <mergeCell ref="E4:G4"/>
    <mergeCell ref="H4:J4"/>
    <mergeCell ref="K4:P4"/>
    <mergeCell ref="Q4:AE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B8:D8"/>
    <mergeCell ref="B9:D9"/>
    <mergeCell ref="B10:D10"/>
    <mergeCell ref="B11:D11"/>
    <mergeCell ref="B14:B16"/>
    <mergeCell ref="B17:B19"/>
    <mergeCell ref="B20:B22"/>
    <mergeCell ref="B23:B25"/>
    <mergeCell ref="B26:C27"/>
    <mergeCell ref="B28:C29"/>
    <mergeCell ref="B32:D32"/>
    <mergeCell ref="B33:D33"/>
    <mergeCell ref="B34:D34"/>
    <mergeCell ref="B37:D37"/>
    <mergeCell ref="B40:D40"/>
    <mergeCell ref="B44:D44"/>
    <mergeCell ref="B46:D46"/>
    <mergeCell ref="B50:D50"/>
    <mergeCell ref="B62:D62"/>
    <mergeCell ref="B76:P76"/>
    <mergeCell ref="B77:P77"/>
    <mergeCell ref="B78:P78"/>
    <mergeCell ref="B79:P79"/>
    <mergeCell ref="B80:P80"/>
    <mergeCell ref="B86:P86"/>
    <mergeCell ref="B87:P87"/>
    <mergeCell ref="B88:P88"/>
    <mergeCell ref="B89:P89"/>
    <mergeCell ref="B91:P91"/>
    <mergeCell ref="B92:P92"/>
    <mergeCell ref="B93:P93"/>
    <mergeCell ref="B94:P94"/>
    <mergeCell ref="B95:P95"/>
    <mergeCell ref="B96:P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105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4" ySplit="6" topLeftCell="K7" activePane="bottomRight" state="frozen"/>
      <selection pane="topLeft" activeCell="A1" activeCellId="0" sqref="A1"/>
      <selection pane="topRight" activeCell="K1" activeCellId="0" sqref="K1"/>
      <selection pane="bottomLeft" activeCell="A7" activeCellId="0" sqref="A7"/>
      <selection pane="bottomRight" activeCell="K7" activeCellId="0" sqref="K7"/>
    </sheetView>
  </sheetViews>
  <sheetFormatPr defaultColWidth="9" defaultRowHeight="15" customHeight="false" zeroHeight="false" outlineLevelRow="0" outlineLevelCol="0"/>
  <cols>
    <col collapsed="false" customWidth="true" hidden="false" outlineLevel="0" max="1" min="1" style="1" width="1.09"/>
    <col collapsed="false" customWidth="true" hidden="false" outlineLevel="0" max="2" min="2" style="1" width="10.6"/>
    <col collapsed="false" customWidth="true" hidden="false" outlineLevel="0" max="3" min="3" style="1" width="20.2"/>
    <col collapsed="false" customWidth="true" hidden="false" outlineLevel="0" max="4" min="4" style="1" width="18.59"/>
    <col collapsed="false" customWidth="true" hidden="true" outlineLevel="0" max="5" min="5" style="1" width="9.28"/>
    <col collapsed="false" customWidth="true" hidden="true" outlineLevel="0" max="6" min="6" style="1" width="17"/>
    <col collapsed="false" customWidth="true" hidden="true" outlineLevel="0" max="8" min="7" style="1" width="9.28"/>
    <col collapsed="false" customWidth="true" hidden="true" outlineLevel="0" max="9" min="9" style="1" width="19.09"/>
    <col collapsed="false" customWidth="true" hidden="true" outlineLevel="0" max="10" min="10" style="1" width="9.28"/>
    <col collapsed="false" customWidth="false" hidden="false" outlineLevel="0" max="11" min="11" style="1" width="9"/>
    <col collapsed="false" customWidth="true" hidden="false" outlineLevel="0" max="12" min="12" style="1" width="10.2"/>
    <col collapsed="false" customWidth="false" hidden="false" outlineLevel="0" max="13" min="13" style="2" width="9"/>
    <col collapsed="false" customWidth="false" hidden="false" outlineLevel="0" max="14" min="14" style="1" width="9"/>
    <col collapsed="false" customWidth="true" hidden="false" outlineLevel="0" max="15" min="15" style="1" width="10.2"/>
    <col collapsed="false" customWidth="false" hidden="false" outlineLevel="0" max="16" min="16" style="2" width="9"/>
    <col collapsed="false" customWidth="false" hidden="false" outlineLevel="0" max="17" min="17" style="1" width="9"/>
    <col collapsed="false" customWidth="true" hidden="false" outlineLevel="0" max="18" min="18" style="1" width="10.2"/>
    <col collapsed="false" customWidth="false" hidden="false" outlineLevel="0" max="19" min="19" style="2" width="9"/>
    <col collapsed="false" customWidth="false" hidden="false" outlineLevel="0" max="20" min="20" style="1" width="9"/>
    <col collapsed="false" customWidth="true" hidden="false" outlineLevel="0" max="21" min="21" style="1" width="12.69"/>
    <col collapsed="false" customWidth="false" hidden="false" outlineLevel="0" max="22" min="22" style="2" width="9"/>
    <col collapsed="false" customWidth="false" hidden="false" outlineLevel="0" max="23" min="23" style="1" width="9"/>
    <col collapsed="false" customWidth="true" hidden="false" outlineLevel="0" max="24" min="24" style="1" width="10.7"/>
    <col collapsed="false" customWidth="false" hidden="false" outlineLevel="0" max="16384" min="25" style="1" width="9"/>
  </cols>
  <sheetData>
    <row r="1" s="3" customFormat="true" ht="15" hidden="false" customHeight="false" outlineLevel="0" collapsed="false">
      <c r="B1" s="3" t="s">
        <v>0</v>
      </c>
      <c r="C1" s="3" t="s">
        <v>73</v>
      </c>
      <c r="M1" s="4"/>
      <c r="P1" s="4"/>
      <c r="S1" s="4"/>
      <c r="V1" s="4"/>
    </row>
    <row r="2" s="3" customFormat="true" ht="15" hidden="false" customHeight="false" outlineLevel="0" collapsed="false">
      <c r="B2" s="3" t="s">
        <v>2</v>
      </c>
      <c r="C2" s="3" t="s">
        <v>74</v>
      </c>
      <c r="G2" s="4"/>
      <c r="J2" s="4"/>
      <c r="M2" s="4"/>
      <c r="P2" s="4"/>
      <c r="V2" s="4"/>
      <c r="Y2" s="4"/>
    </row>
    <row r="3" s="5" customFormat="true" ht="15.75" hidden="false" customHeight="true" outlineLevel="0" collapsed="false">
      <c r="D3" s="5" t="s">
        <v>4</v>
      </c>
      <c r="F3" s="5" t="str">
        <f aca="false">IF(AND(F8=F16,F8=F32,F9=F22,F9=F37,F11=F25,F11=F46,F19=F40),"T","F")</f>
        <v>T</v>
      </c>
      <c r="I3" s="5" t="str">
        <f aca="false">IF(AND(I8=I16,I8=I32,I9=I22,I9=I37,I11=I25,I11=I46,I19=I40),"T","F")</f>
        <v>T</v>
      </c>
      <c r="L3" s="5" t="str">
        <f aca="false">IF(AND(L8=L16,L8=L32,L9=L22,L9=L37,L11=L25,L11=L46,L19=L40),"T","F")</f>
        <v>T</v>
      </c>
      <c r="M3" s="6"/>
      <c r="O3" s="5" t="str">
        <f aca="false">IF(AND(O8=O16,O8=(O32-L32),O9=O22,O9=(O37-L37),O11=O25,O11=(O46-L46),O19=(O40-L40)),"T","F")</f>
        <v>T</v>
      </c>
      <c r="P3" s="6"/>
      <c r="R3" s="5" t="str">
        <f aca="false">IF(AND(R8=R16,R8=(R32-O32),R9=R22,R9=(R37-O37),R11=R25,R11=(R46-O46),R19=(R40-O40)),"T","F")</f>
        <v>T</v>
      </c>
      <c r="S3" s="6"/>
      <c r="U3" s="5" t="str">
        <f aca="false">IF(AND(U8=U16,U8=(U32-R32),U9=U22,U9=(U37-R37),U11=U25,U11=(U46-R46),U19=(U40-R40)),"T","F")</f>
        <v>T</v>
      </c>
      <c r="V3" s="6"/>
      <c r="X3" s="5" t="str">
        <f aca="false">IF(AND(X8=X16,X8=X32,X9=X22,X9=X37,X11=X25,X11=X46,X19=X40),"T","F")</f>
        <v>T</v>
      </c>
    </row>
    <row r="4" customFormat="false" ht="17.25" hidden="false" customHeight="true" outlineLevel="0" collapsed="false">
      <c r="B4" s="7" t="s">
        <v>5</v>
      </c>
      <c r="C4" s="7"/>
      <c r="D4" s="7"/>
      <c r="E4" s="8" t="n">
        <v>2020</v>
      </c>
      <c r="F4" s="8"/>
      <c r="G4" s="8"/>
      <c r="H4" s="8" t="n">
        <v>2021</v>
      </c>
      <c r="I4" s="8"/>
      <c r="J4" s="8"/>
      <c r="K4" s="8" t="n">
        <v>2023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5" hidden="false" customHeight="false" outlineLevel="0" collapsed="false">
      <c r="B5" s="9" t="s">
        <v>6</v>
      </c>
      <c r="C5" s="10" t="s">
        <v>7</v>
      </c>
      <c r="D5" s="11"/>
      <c r="E5" s="12" t="s">
        <v>8</v>
      </c>
      <c r="F5" s="12"/>
      <c r="G5" s="12"/>
      <c r="H5" s="12" t="s">
        <v>8</v>
      </c>
      <c r="I5" s="12"/>
      <c r="J5" s="12"/>
      <c r="K5" s="14" t="s">
        <v>10</v>
      </c>
      <c r="L5" s="14"/>
      <c r="M5" s="14"/>
      <c r="N5" s="13" t="s">
        <v>11</v>
      </c>
      <c r="O5" s="13"/>
      <c r="P5" s="13"/>
      <c r="Q5" s="13" t="s">
        <v>12</v>
      </c>
      <c r="R5" s="13"/>
      <c r="S5" s="13"/>
      <c r="T5" s="13" t="s">
        <v>9</v>
      </c>
      <c r="U5" s="13"/>
      <c r="V5" s="13"/>
      <c r="W5" s="12" t="s">
        <v>8</v>
      </c>
      <c r="X5" s="12"/>
      <c r="Y5" s="12"/>
    </row>
    <row r="6" customFormat="false" ht="15.75" hidden="false" customHeight="true" outlineLevel="0" collapsed="false">
      <c r="B6" s="15"/>
      <c r="C6" s="16"/>
      <c r="D6" s="17"/>
      <c r="E6" s="18" t="s">
        <v>13</v>
      </c>
      <c r="F6" s="18" t="s">
        <v>14</v>
      </c>
      <c r="G6" s="19" t="s">
        <v>15</v>
      </c>
      <c r="H6" s="18" t="s">
        <v>13</v>
      </c>
      <c r="I6" s="18" t="s">
        <v>14</v>
      </c>
      <c r="J6" s="19" t="s">
        <v>15</v>
      </c>
      <c r="K6" s="21" t="s">
        <v>13</v>
      </c>
      <c r="L6" s="18" t="s">
        <v>14</v>
      </c>
      <c r="M6" s="20" t="s">
        <v>15</v>
      </c>
      <c r="N6" s="18" t="s">
        <v>13</v>
      </c>
      <c r="O6" s="18" t="s">
        <v>14</v>
      </c>
      <c r="P6" s="20" t="s">
        <v>15</v>
      </c>
      <c r="Q6" s="18" t="s">
        <v>13</v>
      </c>
      <c r="R6" s="18" t="s">
        <v>14</v>
      </c>
      <c r="S6" s="20" t="s">
        <v>15</v>
      </c>
      <c r="T6" s="18" t="s">
        <v>13</v>
      </c>
      <c r="U6" s="18" t="s">
        <v>14</v>
      </c>
      <c r="V6" s="20" t="s">
        <v>15</v>
      </c>
      <c r="W6" s="18" t="s">
        <v>13</v>
      </c>
      <c r="X6" s="18" t="s">
        <v>14</v>
      </c>
      <c r="Y6" s="19" t="s">
        <v>15</v>
      </c>
    </row>
    <row r="7" s="22" customFormat="true" ht="15.75" hidden="false" customHeight="true" outlineLevel="0" collapsed="false">
      <c r="B7" s="23" t="s">
        <v>16</v>
      </c>
      <c r="C7" s="24"/>
      <c r="D7" s="24"/>
      <c r="E7" s="25"/>
      <c r="F7" s="25"/>
      <c r="G7" s="25"/>
      <c r="H7" s="25"/>
      <c r="I7" s="25"/>
      <c r="J7" s="25"/>
      <c r="K7" s="25"/>
      <c r="L7" s="25"/>
      <c r="M7" s="26"/>
      <c r="N7" s="25"/>
      <c r="O7" s="25"/>
      <c r="P7" s="26"/>
      <c r="Q7" s="25"/>
      <c r="R7" s="25"/>
      <c r="S7" s="26"/>
      <c r="T7" s="25"/>
      <c r="U7" s="25"/>
      <c r="V7" s="26"/>
      <c r="W7" s="25"/>
      <c r="X7" s="25"/>
      <c r="Y7" s="25"/>
    </row>
    <row r="8" s="27" customFormat="true" ht="15" hidden="false" customHeight="false" outlineLevel="0" collapsed="false">
      <c r="B8" s="28" t="s">
        <v>17</v>
      </c>
      <c r="C8" s="28"/>
      <c r="D8" s="28"/>
      <c r="E8" s="29"/>
      <c r="F8" s="30" t="n">
        <f aca="false">F32</f>
        <v>1610264.251967</v>
      </c>
      <c r="G8" s="31"/>
      <c r="H8" s="29"/>
      <c r="I8" s="30" t="n">
        <f aca="false">I32</f>
        <v>3036838.62053</v>
      </c>
      <c r="J8" s="31"/>
      <c r="K8" s="29"/>
      <c r="L8" s="30" t="n">
        <f aca="false">L32</f>
        <v>3305340</v>
      </c>
      <c r="M8" s="32"/>
      <c r="N8" s="29"/>
      <c r="O8" s="30" t="n">
        <f aca="false">O32-L32</f>
        <v>3696092.661</v>
      </c>
      <c r="P8" s="32"/>
      <c r="Q8" s="29"/>
      <c r="R8" s="30" t="n">
        <f aca="false">R32-O32</f>
        <v>3172666.225</v>
      </c>
      <c r="S8" s="32"/>
      <c r="T8" s="29"/>
      <c r="U8" s="30" t="n">
        <f aca="false">U32-R32</f>
        <v>2723113.114</v>
      </c>
      <c r="V8" s="32"/>
      <c r="W8" s="29"/>
      <c r="X8" s="30" t="n">
        <f aca="false">SUM(L8,O8,R8,U8)</f>
        <v>12897212</v>
      </c>
      <c r="Y8" s="31"/>
    </row>
    <row r="9" s="27" customFormat="true" ht="15" hidden="false" customHeight="false" outlineLevel="0" collapsed="false">
      <c r="B9" s="33" t="s">
        <v>18</v>
      </c>
      <c r="C9" s="33"/>
      <c r="D9" s="33"/>
      <c r="E9" s="34"/>
      <c r="F9" s="35" t="n">
        <f aca="false">F37</f>
        <v>-426465.703269</v>
      </c>
      <c r="G9" s="36"/>
      <c r="H9" s="34"/>
      <c r="I9" s="35" t="n">
        <f aca="false">I37</f>
        <v>-683552.283389</v>
      </c>
      <c r="J9" s="36"/>
      <c r="K9" s="34"/>
      <c r="L9" s="35" t="n">
        <f aca="false">L37</f>
        <v>-344931</v>
      </c>
      <c r="M9" s="37"/>
      <c r="N9" s="34"/>
      <c r="O9" s="35" t="n">
        <f aca="false">O37-L37</f>
        <v>-132196.978999999</v>
      </c>
      <c r="P9" s="37"/>
      <c r="Q9" s="34"/>
      <c r="R9" s="35" t="n">
        <f aca="false">R37-O37</f>
        <v>-86030.7180000008</v>
      </c>
      <c r="S9" s="37"/>
      <c r="T9" s="34"/>
      <c r="U9" s="35" t="n">
        <f aca="false">U37-R37</f>
        <v>-18665.303</v>
      </c>
      <c r="V9" s="37"/>
      <c r="W9" s="34"/>
      <c r="X9" s="35" t="n">
        <f aca="false">SUM(L9,O9,R9,U9)</f>
        <v>-581824</v>
      </c>
      <c r="Y9" s="36"/>
    </row>
    <row r="10" s="27" customFormat="true" ht="15" hidden="false" customHeight="false" outlineLevel="0" collapsed="false">
      <c r="B10" s="33" t="s">
        <v>19</v>
      </c>
      <c r="C10" s="33"/>
      <c r="D10" s="33"/>
      <c r="E10" s="34"/>
      <c r="F10" s="35" t="n">
        <f aca="false">F44</f>
        <v>-531484.753254</v>
      </c>
      <c r="G10" s="36"/>
      <c r="H10" s="34"/>
      <c r="I10" s="35" t="n">
        <f aca="false">I44</f>
        <v>-1800117.157179</v>
      </c>
      <c r="J10" s="36"/>
      <c r="K10" s="34"/>
      <c r="L10" s="35" t="n">
        <f aca="false">L44</f>
        <v>-385124</v>
      </c>
      <c r="M10" s="37"/>
      <c r="N10" s="34"/>
      <c r="O10" s="35" t="n">
        <f aca="false">O44-L44</f>
        <v>-180259.421</v>
      </c>
      <c r="P10" s="37"/>
      <c r="Q10" s="34"/>
      <c r="R10" s="35" t="n">
        <f aca="false">R44-O44</f>
        <v>-163575.295</v>
      </c>
      <c r="S10" s="37"/>
      <c r="T10" s="34"/>
      <c r="U10" s="35" t="n">
        <f aca="false">U44-R44</f>
        <v>-223503.547</v>
      </c>
      <c r="V10" s="37"/>
      <c r="W10" s="34"/>
      <c r="X10" s="35" t="n">
        <f aca="false">SUM(L10,O10,R10,U10)</f>
        <v>-952462.263</v>
      </c>
      <c r="Y10" s="36"/>
    </row>
    <row r="11" s="27" customFormat="true" ht="15.75" hidden="false" customHeight="true" outlineLevel="0" collapsed="false">
      <c r="B11" s="38" t="s">
        <v>20</v>
      </c>
      <c r="C11" s="38"/>
      <c r="D11" s="38"/>
      <c r="E11" s="39"/>
      <c r="F11" s="40" t="n">
        <f aca="false">F46</f>
        <v>-395082.864187</v>
      </c>
      <c r="G11" s="41"/>
      <c r="H11" s="39"/>
      <c r="I11" s="40" t="n">
        <f aca="false">I46</f>
        <v>-1340046.157179</v>
      </c>
      <c r="J11" s="41"/>
      <c r="K11" s="39"/>
      <c r="L11" s="40" t="n">
        <f aca="false">L46</f>
        <v>-355115</v>
      </c>
      <c r="M11" s="42"/>
      <c r="N11" s="39"/>
      <c r="O11" s="40" t="n">
        <f aca="false">O46-L46</f>
        <v>-134958.689</v>
      </c>
      <c r="P11" s="42"/>
      <c r="Q11" s="39"/>
      <c r="R11" s="40" t="n">
        <f aca="false">R46-O46</f>
        <v>-110975.395</v>
      </c>
      <c r="S11" s="42"/>
      <c r="T11" s="39"/>
      <c r="U11" s="40" t="n">
        <f aca="false">U46-R46</f>
        <v>-147087.45</v>
      </c>
      <c r="V11" s="42"/>
      <c r="W11" s="39"/>
      <c r="X11" s="40" t="n">
        <f aca="false">SUM(L11,O11,R11,U11)</f>
        <v>-748136.534</v>
      </c>
      <c r="Y11" s="41"/>
    </row>
    <row r="12" customFormat="false" ht="6" hidden="false" customHeight="true" outlineLevel="0" collapsed="false">
      <c r="G12" s="2"/>
      <c r="J12" s="2"/>
      <c r="Y12" s="2"/>
    </row>
    <row r="13" s="22" customFormat="true" ht="15.75" hidden="false" customHeight="true" outlineLevel="0" collapsed="false">
      <c r="B13" s="43" t="s">
        <v>21</v>
      </c>
      <c r="G13" s="44"/>
      <c r="J13" s="44"/>
      <c r="M13" s="44"/>
      <c r="P13" s="44"/>
      <c r="S13" s="44"/>
      <c r="V13" s="44"/>
      <c r="Y13" s="44"/>
    </row>
    <row r="14" s="27" customFormat="true" ht="15" hidden="false" customHeight="false" outlineLevel="0" collapsed="false">
      <c r="B14" s="45" t="s">
        <v>22</v>
      </c>
      <c r="C14" s="46" t="s">
        <v>23</v>
      </c>
      <c r="D14" s="47" t="s">
        <v>24</v>
      </c>
      <c r="E14" s="29"/>
      <c r="F14" s="48"/>
      <c r="G14" s="49"/>
      <c r="H14" s="29"/>
      <c r="I14" s="48"/>
      <c r="J14" s="49"/>
      <c r="K14" s="29"/>
      <c r="L14" s="48"/>
      <c r="M14" s="49"/>
      <c r="N14" s="29"/>
      <c r="O14" s="48"/>
      <c r="P14" s="49"/>
      <c r="Q14" s="29"/>
      <c r="R14" s="48"/>
      <c r="S14" s="49"/>
      <c r="T14" s="29"/>
      <c r="U14" s="48"/>
      <c r="V14" s="49"/>
      <c r="W14" s="29"/>
      <c r="X14" s="48"/>
      <c r="Y14" s="49"/>
    </row>
    <row r="15" s="27" customFormat="true" ht="16.5" hidden="false" customHeight="true" outlineLevel="0" collapsed="false">
      <c r="B15" s="45"/>
      <c r="C15" s="50" t="s">
        <v>25</v>
      </c>
      <c r="D15" s="51" t="s">
        <v>26</v>
      </c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4"/>
    </row>
    <row r="16" s="27" customFormat="true" ht="17.25" hidden="false" customHeight="true" outlineLevel="0" collapsed="false">
      <c r="B16" s="45"/>
      <c r="C16" s="55" t="s">
        <v>27</v>
      </c>
      <c r="D16" s="56" t="s">
        <v>28</v>
      </c>
      <c r="E16" s="39"/>
      <c r="F16" s="57" t="n">
        <f aca="false">F32</f>
        <v>1610264.251967</v>
      </c>
      <c r="G16" s="58"/>
      <c r="H16" s="39"/>
      <c r="I16" s="57" t="n">
        <f aca="false">I32</f>
        <v>3036838.62053</v>
      </c>
      <c r="J16" s="58"/>
      <c r="K16" s="39"/>
      <c r="L16" s="57" t="n">
        <f aca="false">L32</f>
        <v>3305340</v>
      </c>
      <c r="M16" s="58"/>
      <c r="N16" s="39"/>
      <c r="O16" s="57" t="n">
        <f aca="false">O32-L32</f>
        <v>3696092.661</v>
      </c>
      <c r="P16" s="58"/>
      <c r="Q16" s="39"/>
      <c r="R16" s="57" t="n">
        <f aca="false">R32-O32</f>
        <v>3172666.225</v>
      </c>
      <c r="S16" s="58"/>
      <c r="T16" s="39"/>
      <c r="U16" s="57" t="n">
        <f aca="false">U32-R32</f>
        <v>2723113.114</v>
      </c>
      <c r="V16" s="58"/>
      <c r="W16" s="39"/>
      <c r="X16" s="57" t="n">
        <f aca="false">L16+O16+R16+U16</f>
        <v>12897212</v>
      </c>
      <c r="Y16" s="58"/>
    </row>
    <row r="17" s="27" customFormat="true" ht="15" hidden="false" customHeight="false" outlineLevel="0" collapsed="false">
      <c r="B17" s="45" t="s">
        <v>29</v>
      </c>
      <c r="C17" s="46" t="s">
        <v>23</v>
      </c>
      <c r="D17" s="47" t="s">
        <v>24</v>
      </c>
      <c r="E17" s="59"/>
      <c r="F17" s="60"/>
      <c r="G17" s="61"/>
      <c r="H17" s="59"/>
      <c r="I17" s="60"/>
      <c r="J17" s="61"/>
      <c r="K17" s="59"/>
      <c r="L17" s="60"/>
      <c r="M17" s="61"/>
      <c r="N17" s="59"/>
      <c r="O17" s="60"/>
      <c r="P17" s="61"/>
      <c r="Q17" s="59"/>
      <c r="R17" s="60"/>
      <c r="S17" s="61"/>
      <c r="T17" s="59"/>
      <c r="U17" s="60"/>
      <c r="V17" s="61"/>
      <c r="W17" s="59"/>
      <c r="X17" s="60"/>
      <c r="Y17" s="61"/>
    </row>
    <row r="18" s="27" customFormat="true" ht="15" hidden="false" customHeight="false" outlineLevel="0" collapsed="false">
      <c r="B18" s="45"/>
      <c r="C18" s="50" t="s">
        <v>25</v>
      </c>
      <c r="D18" s="51" t="s">
        <v>26</v>
      </c>
      <c r="E18" s="34"/>
      <c r="F18" s="62"/>
      <c r="G18" s="63"/>
      <c r="H18" s="34"/>
      <c r="I18" s="62"/>
      <c r="J18" s="63"/>
      <c r="K18" s="34"/>
      <c r="L18" s="62"/>
      <c r="M18" s="63"/>
      <c r="N18" s="34"/>
      <c r="O18" s="62"/>
      <c r="P18" s="63"/>
      <c r="Q18" s="34"/>
      <c r="R18" s="62"/>
      <c r="S18" s="63"/>
      <c r="T18" s="34"/>
      <c r="U18" s="62"/>
      <c r="V18" s="63"/>
      <c r="W18" s="34"/>
      <c r="X18" s="62"/>
      <c r="Y18" s="63"/>
    </row>
    <row r="19" s="27" customFormat="true" ht="15.75" hidden="false" customHeight="true" outlineLevel="0" collapsed="false">
      <c r="B19" s="45"/>
      <c r="C19" s="55" t="s">
        <v>27</v>
      </c>
      <c r="D19" s="56" t="s">
        <v>28</v>
      </c>
      <c r="E19" s="39"/>
      <c r="F19" s="57" t="n">
        <f aca="false">F40</f>
        <v>-279465.703269</v>
      </c>
      <c r="G19" s="58"/>
      <c r="H19" s="39"/>
      <c r="I19" s="57" t="n">
        <f aca="false">I40</f>
        <v>-455552.283389</v>
      </c>
      <c r="J19" s="58"/>
      <c r="K19" s="39"/>
      <c r="L19" s="57" t="n">
        <f aca="false">L40</f>
        <v>-224891</v>
      </c>
      <c r="M19" s="58"/>
      <c r="N19" s="39"/>
      <c r="O19" s="57" t="n">
        <f aca="false">O40-L40</f>
        <v>4970.02100000077</v>
      </c>
      <c r="P19" s="58"/>
      <c r="Q19" s="39"/>
      <c r="R19" s="57" t="n">
        <f aca="false">R40-O40</f>
        <v>79299.2819999992</v>
      </c>
      <c r="S19" s="58"/>
      <c r="T19" s="39"/>
      <c r="U19" s="57" t="n">
        <f aca="false">U40-R40</f>
        <v>135711.697</v>
      </c>
      <c r="V19" s="58"/>
      <c r="W19" s="39"/>
      <c r="X19" s="57" t="n">
        <f aca="false">L19+O19+R19+U19</f>
        <v>-4910</v>
      </c>
      <c r="Y19" s="58"/>
    </row>
    <row r="20" s="27" customFormat="true" ht="15" hidden="false" customHeight="false" outlineLevel="0" collapsed="false">
      <c r="B20" s="45" t="s">
        <v>30</v>
      </c>
      <c r="C20" s="46" t="s">
        <v>23</v>
      </c>
      <c r="D20" s="47" t="s">
        <v>24</v>
      </c>
      <c r="E20" s="29"/>
      <c r="F20" s="64"/>
      <c r="G20" s="65"/>
      <c r="H20" s="29"/>
      <c r="I20" s="64"/>
      <c r="J20" s="65"/>
      <c r="K20" s="29"/>
      <c r="L20" s="64"/>
      <c r="M20" s="65"/>
      <c r="N20" s="29"/>
      <c r="O20" s="64"/>
      <c r="P20" s="65"/>
      <c r="Q20" s="29"/>
      <c r="R20" s="64"/>
      <c r="S20" s="65"/>
      <c r="T20" s="29"/>
      <c r="U20" s="64"/>
      <c r="V20" s="65"/>
      <c r="W20" s="29"/>
      <c r="X20" s="64"/>
      <c r="Y20" s="65"/>
    </row>
    <row r="21" s="27" customFormat="true" ht="16.5" hidden="false" customHeight="true" outlineLevel="0" collapsed="false">
      <c r="B21" s="45"/>
      <c r="C21" s="50" t="s">
        <v>25</v>
      </c>
      <c r="D21" s="51" t="s">
        <v>26</v>
      </c>
      <c r="E21" s="52"/>
      <c r="F21" s="66"/>
      <c r="G21" s="67"/>
      <c r="H21" s="52"/>
      <c r="I21" s="66"/>
      <c r="J21" s="67"/>
      <c r="K21" s="52"/>
      <c r="L21" s="66"/>
      <c r="M21" s="67"/>
      <c r="N21" s="52"/>
      <c r="O21" s="66"/>
      <c r="P21" s="67"/>
      <c r="Q21" s="52"/>
      <c r="R21" s="66"/>
      <c r="S21" s="67"/>
      <c r="T21" s="52"/>
      <c r="U21" s="66"/>
      <c r="V21" s="67"/>
      <c r="W21" s="52"/>
      <c r="X21" s="66"/>
      <c r="Y21" s="67"/>
    </row>
    <row r="22" s="27" customFormat="true" ht="17.25" hidden="false" customHeight="true" outlineLevel="0" collapsed="false">
      <c r="B22" s="45"/>
      <c r="C22" s="55" t="s">
        <v>27</v>
      </c>
      <c r="D22" s="56" t="s">
        <v>28</v>
      </c>
      <c r="E22" s="39"/>
      <c r="F22" s="57" t="n">
        <f aca="false">F37</f>
        <v>-426465.703269</v>
      </c>
      <c r="G22" s="58"/>
      <c r="H22" s="39"/>
      <c r="I22" s="57" t="n">
        <f aca="false">I37</f>
        <v>-683552.283389</v>
      </c>
      <c r="J22" s="58"/>
      <c r="K22" s="39"/>
      <c r="L22" s="57" t="n">
        <f aca="false">L37</f>
        <v>-344931</v>
      </c>
      <c r="M22" s="58"/>
      <c r="N22" s="39"/>
      <c r="O22" s="57" t="n">
        <f aca="false">O37-L37</f>
        <v>-132196.978999999</v>
      </c>
      <c r="P22" s="58"/>
      <c r="Q22" s="39"/>
      <c r="R22" s="57" t="n">
        <f aca="false">R37-O37</f>
        <v>-86030.7180000008</v>
      </c>
      <c r="S22" s="58"/>
      <c r="T22" s="39"/>
      <c r="U22" s="57" t="n">
        <f aca="false">U37-R37</f>
        <v>-18665.303</v>
      </c>
      <c r="V22" s="58"/>
      <c r="W22" s="39"/>
      <c r="X22" s="57" t="n">
        <f aca="false">L22+O22+R22+U22</f>
        <v>-581824</v>
      </c>
      <c r="Y22" s="58"/>
    </row>
    <row r="23" s="27" customFormat="true" ht="15" hidden="false" customHeight="false" outlineLevel="0" collapsed="false">
      <c r="B23" s="45" t="s">
        <v>31</v>
      </c>
      <c r="C23" s="46" t="s">
        <v>23</v>
      </c>
      <c r="D23" s="47" t="s">
        <v>24</v>
      </c>
      <c r="E23" s="59"/>
      <c r="F23" s="60"/>
      <c r="G23" s="61"/>
      <c r="H23" s="59"/>
      <c r="I23" s="60"/>
      <c r="J23" s="61"/>
      <c r="K23" s="59"/>
      <c r="L23" s="60"/>
      <c r="M23" s="61"/>
      <c r="N23" s="59"/>
      <c r="O23" s="60"/>
      <c r="P23" s="61"/>
      <c r="Q23" s="59"/>
      <c r="R23" s="60"/>
      <c r="S23" s="61"/>
      <c r="T23" s="59"/>
      <c r="U23" s="60"/>
      <c r="V23" s="61"/>
      <c r="W23" s="59"/>
      <c r="X23" s="60"/>
      <c r="Y23" s="61"/>
    </row>
    <row r="24" s="27" customFormat="true" ht="15" hidden="false" customHeight="false" outlineLevel="0" collapsed="false">
      <c r="B24" s="45"/>
      <c r="C24" s="50" t="s">
        <v>25</v>
      </c>
      <c r="D24" s="51" t="s">
        <v>26</v>
      </c>
      <c r="E24" s="52"/>
      <c r="F24" s="66"/>
      <c r="G24" s="67"/>
      <c r="H24" s="52"/>
      <c r="I24" s="66"/>
      <c r="J24" s="67"/>
      <c r="K24" s="52"/>
      <c r="L24" s="66"/>
      <c r="M24" s="67"/>
      <c r="N24" s="52"/>
      <c r="O24" s="66"/>
      <c r="P24" s="67"/>
      <c r="Q24" s="52"/>
      <c r="R24" s="66"/>
      <c r="S24" s="67"/>
      <c r="T24" s="52"/>
      <c r="U24" s="66"/>
      <c r="V24" s="67"/>
      <c r="W24" s="52"/>
      <c r="X24" s="66"/>
      <c r="Y24" s="67"/>
    </row>
    <row r="25" s="27" customFormat="true" ht="15.75" hidden="false" customHeight="true" outlineLevel="0" collapsed="false">
      <c r="B25" s="45"/>
      <c r="C25" s="55" t="s">
        <v>27</v>
      </c>
      <c r="D25" s="56" t="s">
        <v>28</v>
      </c>
      <c r="E25" s="39"/>
      <c r="F25" s="57" t="n">
        <f aca="false">F46</f>
        <v>-395082.864187</v>
      </c>
      <c r="G25" s="58"/>
      <c r="H25" s="39"/>
      <c r="I25" s="57" t="n">
        <f aca="false">I46</f>
        <v>-1340046.157179</v>
      </c>
      <c r="J25" s="58"/>
      <c r="K25" s="39"/>
      <c r="L25" s="57" t="n">
        <f aca="false">L46</f>
        <v>-355115</v>
      </c>
      <c r="M25" s="58"/>
      <c r="N25" s="39"/>
      <c r="O25" s="57" t="n">
        <f aca="false">O46-L46</f>
        <v>-134958.689</v>
      </c>
      <c r="P25" s="58"/>
      <c r="Q25" s="39"/>
      <c r="R25" s="57" t="n">
        <f aca="false">R46-O46</f>
        <v>-110975.395</v>
      </c>
      <c r="S25" s="58"/>
      <c r="T25" s="39"/>
      <c r="U25" s="57" t="n">
        <f aca="false">U46-R46</f>
        <v>-147087.45</v>
      </c>
      <c r="V25" s="58"/>
      <c r="W25" s="39"/>
      <c r="X25" s="57" t="n">
        <f aca="false">L25+O25+R25+U25</f>
        <v>-748136.534</v>
      </c>
      <c r="Y25" s="58"/>
    </row>
    <row r="26" s="27" customFormat="true" ht="15" hidden="false" customHeight="false" outlineLevel="0" collapsed="false">
      <c r="B26" s="68" t="s">
        <v>32</v>
      </c>
      <c r="C26" s="68"/>
      <c r="D26" s="69" t="s">
        <v>24</v>
      </c>
      <c r="E26" s="29"/>
      <c r="F26" s="64"/>
      <c r="G26" s="65"/>
      <c r="H26" s="29"/>
      <c r="I26" s="64"/>
      <c r="J26" s="65"/>
      <c r="K26" s="29"/>
      <c r="L26" s="64"/>
      <c r="M26" s="65"/>
      <c r="N26" s="29"/>
      <c r="O26" s="64"/>
      <c r="P26" s="65"/>
      <c r="Q26" s="29"/>
      <c r="R26" s="64"/>
      <c r="S26" s="65"/>
      <c r="T26" s="29"/>
      <c r="U26" s="64"/>
      <c r="V26" s="65"/>
      <c r="W26" s="29"/>
      <c r="X26" s="64"/>
      <c r="Y26" s="65"/>
    </row>
    <row r="27" s="27" customFormat="true" ht="15.75" hidden="false" customHeight="true" outlineLevel="0" collapsed="false">
      <c r="B27" s="68"/>
      <c r="C27" s="68"/>
      <c r="D27" s="70" t="s">
        <v>28</v>
      </c>
      <c r="E27" s="39"/>
      <c r="F27" s="71" t="n">
        <v>0</v>
      </c>
      <c r="G27" s="72"/>
      <c r="H27" s="39"/>
      <c r="I27" s="71" t="n">
        <v>0</v>
      </c>
      <c r="J27" s="72"/>
      <c r="K27" s="39"/>
      <c r="L27" s="71" t="n">
        <v>0</v>
      </c>
      <c r="M27" s="72"/>
      <c r="N27" s="39"/>
      <c r="O27" s="71" t="n">
        <v>0</v>
      </c>
      <c r="P27" s="72"/>
      <c r="Q27" s="39"/>
      <c r="R27" s="71" t="n">
        <v>0</v>
      </c>
      <c r="S27" s="72"/>
      <c r="T27" s="39"/>
      <c r="U27" s="71" t="n">
        <v>0</v>
      </c>
      <c r="V27" s="72"/>
      <c r="W27" s="39"/>
      <c r="X27" s="71"/>
      <c r="Y27" s="72"/>
    </row>
    <row r="28" s="2" customFormat="true" ht="15" hidden="false" customHeight="false" outlineLevel="0" collapsed="false">
      <c r="B28" s="73" t="s">
        <v>33</v>
      </c>
      <c r="C28" s="73"/>
      <c r="D28" s="74" t="s">
        <v>24</v>
      </c>
      <c r="E28" s="75"/>
      <c r="F28" s="76"/>
      <c r="G28" s="77"/>
      <c r="H28" s="75"/>
      <c r="I28" s="76"/>
      <c r="J28" s="77"/>
      <c r="K28" s="75"/>
      <c r="L28" s="76"/>
      <c r="M28" s="77"/>
      <c r="N28" s="75"/>
      <c r="O28" s="76"/>
      <c r="P28" s="77"/>
      <c r="Q28" s="75"/>
      <c r="R28" s="76"/>
      <c r="S28" s="77"/>
      <c r="T28" s="75"/>
      <c r="U28" s="76"/>
      <c r="V28" s="77"/>
      <c r="W28" s="75"/>
      <c r="X28" s="76"/>
      <c r="Y28" s="77"/>
    </row>
    <row r="29" s="2" customFormat="true" ht="15.75" hidden="false" customHeight="true" outlineLevel="0" collapsed="false">
      <c r="B29" s="73"/>
      <c r="C29" s="73"/>
      <c r="D29" s="70" t="s">
        <v>28</v>
      </c>
      <c r="E29" s="78"/>
      <c r="F29" s="79" t="n">
        <v>0</v>
      </c>
      <c r="G29" s="80"/>
      <c r="H29" s="78"/>
      <c r="I29" s="79" t="n">
        <v>0</v>
      </c>
      <c r="J29" s="80"/>
      <c r="K29" s="78"/>
      <c r="L29" s="79" t="n">
        <v>0</v>
      </c>
      <c r="M29" s="80"/>
      <c r="N29" s="78"/>
      <c r="O29" s="79" t="n">
        <v>0</v>
      </c>
      <c r="P29" s="80"/>
      <c r="Q29" s="78"/>
      <c r="R29" s="79" t="n">
        <v>0</v>
      </c>
      <c r="S29" s="80"/>
      <c r="T29" s="78"/>
      <c r="U29" s="79" t="n">
        <v>0</v>
      </c>
      <c r="V29" s="80"/>
      <c r="W29" s="78"/>
      <c r="X29" s="79"/>
      <c r="Y29" s="80"/>
    </row>
    <row r="30" customFormat="false" ht="5.25" hidden="false" customHeight="true" outlineLevel="0" collapsed="false">
      <c r="G30" s="2"/>
      <c r="J30" s="2"/>
      <c r="Y30" s="2"/>
    </row>
    <row r="31" s="22" customFormat="true" ht="15.75" hidden="false" customHeight="true" outlineLevel="0" collapsed="false">
      <c r="B31" s="43" t="s">
        <v>34</v>
      </c>
      <c r="G31" s="44"/>
      <c r="J31" s="44"/>
      <c r="M31" s="44"/>
      <c r="P31" s="44"/>
      <c r="S31" s="44"/>
      <c r="V31" s="44"/>
      <c r="Y31" s="44"/>
    </row>
    <row r="32" s="3" customFormat="true" ht="16.5" hidden="false" customHeight="true" outlineLevel="0" collapsed="false">
      <c r="B32" s="81" t="s">
        <v>17</v>
      </c>
      <c r="C32" s="81"/>
      <c r="D32" s="81"/>
      <c r="E32" s="82"/>
      <c r="F32" s="83" t="n">
        <v>1610264.251967</v>
      </c>
      <c r="G32" s="84"/>
      <c r="H32" s="82"/>
      <c r="I32" s="83" t="n">
        <v>3036838.62053</v>
      </c>
      <c r="J32" s="84"/>
      <c r="K32" s="89"/>
      <c r="L32" s="86" t="n">
        <v>3305340</v>
      </c>
      <c r="M32" s="90"/>
      <c r="N32" s="85"/>
      <c r="O32" s="86" t="n">
        <f aca="false">7001432661/(10^3)</f>
        <v>7001432.661</v>
      </c>
      <c r="P32" s="87"/>
      <c r="Q32" s="85"/>
      <c r="R32" s="86" t="n">
        <v>10174098.886</v>
      </c>
      <c r="S32" s="90"/>
      <c r="T32" s="85"/>
      <c r="U32" s="86" t="n">
        <v>12897212</v>
      </c>
      <c r="V32" s="87"/>
      <c r="W32" s="82"/>
      <c r="X32" s="88" t="n">
        <f aca="false">U32</f>
        <v>12897212</v>
      </c>
      <c r="Y32" s="84"/>
    </row>
    <row r="33" customFormat="false" ht="15" hidden="false" customHeight="false" outlineLevel="0" collapsed="false">
      <c r="B33" s="91" t="s">
        <v>35</v>
      </c>
      <c r="C33" s="91"/>
      <c r="D33" s="91"/>
      <c r="E33" s="92"/>
      <c r="F33" s="93" t="n">
        <v>1572440.496323</v>
      </c>
      <c r="G33" s="36"/>
      <c r="H33" s="92"/>
      <c r="I33" s="94" t="n">
        <v>3095611.388782</v>
      </c>
      <c r="J33" s="36"/>
      <c r="K33" s="92"/>
      <c r="L33" s="96" t="n">
        <v>3218132</v>
      </c>
      <c r="M33" s="97"/>
      <c r="N33" s="95"/>
      <c r="O33" s="96" t="n">
        <f aca="false">6806050060/(10^3)</f>
        <v>6806050.06</v>
      </c>
      <c r="P33" s="97"/>
      <c r="Q33" s="92"/>
      <c r="R33" s="96" t="n">
        <v>9928361.822</v>
      </c>
      <c r="S33" s="37"/>
      <c r="T33" s="95"/>
      <c r="U33" s="96" t="n">
        <f aca="false">12467440692/10^3</f>
        <v>12467440.692</v>
      </c>
      <c r="V33" s="97"/>
      <c r="W33" s="92"/>
      <c r="X33" s="93" t="n">
        <f aca="false">U33</f>
        <v>12467440.692</v>
      </c>
      <c r="Y33" s="36"/>
    </row>
    <row r="34" customFormat="false" ht="15" hidden="false" customHeight="false" outlineLevel="0" collapsed="false">
      <c r="B34" s="91" t="s">
        <v>36</v>
      </c>
      <c r="C34" s="91"/>
      <c r="D34" s="91"/>
      <c r="E34" s="92"/>
      <c r="F34" s="93" t="n">
        <v>37823.755644</v>
      </c>
      <c r="G34" s="36"/>
      <c r="H34" s="92"/>
      <c r="I34" s="94" t="n">
        <v>-58772.768252</v>
      </c>
      <c r="J34" s="36"/>
      <c r="K34" s="92"/>
      <c r="L34" s="99" t="n">
        <f aca="false">L32-L33</f>
        <v>87208</v>
      </c>
      <c r="M34" s="97"/>
      <c r="N34" s="95"/>
      <c r="O34" s="99" t="n">
        <f aca="false">O32-O33+167000</f>
        <v>362382.601000001</v>
      </c>
      <c r="P34" s="97"/>
      <c r="Q34" s="95"/>
      <c r="R34" s="99" t="n">
        <v>245737.064</v>
      </c>
      <c r="S34" s="97"/>
      <c r="T34" s="98"/>
      <c r="U34" s="99" t="n">
        <f aca="false">429771726/10^3</f>
        <v>429771.726</v>
      </c>
      <c r="V34" s="100"/>
      <c r="W34" s="92"/>
      <c r="X34" s="94" t="n">
        <f aca="false">U34</f>
        <v>429771.726</v>
      </c>
      <c r="Y34" s="36"/>
    </row>
    <row r="35" customFormat="false" ht="15" hidden="false" customHeight="false" outlineLevel="0" collapsed="false">
      <c r="B35" s="101"/>
      <c r="C35" s="102" t="s">
        <v>37</v>
      </c>
      <c r="D35" s="103"/>
      <c r="E35" s="92"/>
      <c r="F35" s="104" t="n">
        <f aca="false">F34/F32</f>
        <v>0.0234891606131086</v>
      </c>
      <c r="G35" s="36"/>
      <c r="H35" s="92"/>
      <c r="I35" s="104" t="n">
        <f aca="false">I34/I32</f>
        <v>-0.0193532734517657</v>
      </c>
      <c r="J35" s="36"/>
      <c r="K35" s="92"/>
      <c r="L35" s="105" t="n">
        <f aca="false">L34/L32</f>
        <v>0.0263839726019108</v>
      </c>
      <c r="M35" s="97"/>
      <c r="N35" s="95"/>
      <c r="O35" s="105" t="n">
        <f aca="false">O34/O32</f>
        <v>0.0517583498329672</v>
      </c>
      <c r="P35" s="97"/>
      <c r="Q35" s="95"/>
      <c r="R35" s="105" t="n">
        <f aca="false">R34/R32</f>
        <v>0.0241532018465188</v>
      </c>
      <c r="S35" s="97"/>
      <c r="T35" s="95"/>
      <c r="U35" s="105" t="n">
        <f aca="false">U34/U32</f>
        <v>0.0333228395408248</v>
      </c>
      <c r="V35" s="97"/>
      <c r="W35" s="92"/>
      <c r="X35" s="104" t="n">
        <f aca="false">X34/X32</f>
        <v>0.0333228395408248</v>
      </c>
      <c r="Y35" s="36"/>
    </row>
    <row r="36" customFormat="false" ht="15" hidden="false" customHeight="false" outlineLevel="0" collapsed="false">
      <c r="B36" s="101"/>
      <c r="C36" s="102" t="s">
        <v>38</v>
      </c>
      <c r="D36" s="103"/>
      <c r="E36" s="92"/>
      <c r="F36" s="94" t="n">
        <v>464289.458913</v>
      </c>
      <c r="G36" s="36"/>
      <c r="H36" s="92"/>
      <c r="I36" s="93" t="n">
        <v>624779.515137</v>
      </c>
      <c r="J36" s="36"/>
      <c r="K36" s="92"/>
      <c r="L36" s="106" t="n">
        <v>432139</v>
      </c>
      <c r="M36" s="97"/>
      <c r="N36" s="95"/>
      <c r="O36" s="106" t="n">
        <f aca="false">839510580/(10^3)</f>
        <v>839510.58</v>
      </c>
      <c r="P36" s="97"/>
      <c r="Q36" s="95"/>
      <c r="R36" s="106" t="n">
        <v>1185775.112</v>
      </c>
      <c r="S36" s="97"/>
      <c r="T36" s="95"/>
      <c r="U36" s="106" t="n">
        <f aca="false">1628634338/10^3</f>
        <v>1628634.338</v>
      </c>
      <c r="V36" s="97"/>
      <c r="W36" s="92"/>
      <c r="X36" s="93" t="n">
        <f aca="false">U36</f>
        <v>1628634.338</v>
      </c>
      <c r="Y36" s="36"/>
    </row>
    <row r="37" s="3" customFormat="true" ht="15" hidden="false" customHeight="false" outlineLevel="0" collapsed="false">
      <c r="B37" s="91" t="s">
        <v>39</v>
      </c>
      <c r="C37" s="91"/>
      <c r="D37" s="91"/>
      <c r="E37" s="107"/>
      <c r="F37" s="108" t="n">
        <f aca="false">F34-F36</f>
        <v>-426465.703269</v>
      </c>
      <c r="G37" s="109"/>
      <c r="H37" s="107"/>
      <c r="I37" s="108" t="n">
        <f aca="false">I34-I36</f>
        <v>-683552.283389</v>
      </c>
      <c r="J37" s="109"/>
      <c r="K37" s="107"/>
      <c r="L37" s="99" t="n">
        <f aca="false">L34-L36</f>
        <v>-344931</v>
      </c>
      <c r="M37" s="111"/>
      <c r="N37" s="110"/>
      <c r="O37" s="99" t="n">
        <f aca="false">O34-O36</f>
        <v>-477127.978999999</v>
      </c>
      <c r="P37" s="111"/>
      <c r="Q37" s="110"/>
      <c r="R37" s="99" t="n">
        <v>-563158.697</v>
      </c>
      <c r="S37" s="111"/>
      <c r="T37" s="110"/>
      <c r="U37" s="99" t="n">
        <v>-581824</v>
      </c>
      <c r="V37" s="111"/>
      <c r="W37" s="107"/>
      <c r="X37" s="108" t="n">
        <f aca="false">U37</f>
        <v>-581824</v>
      </c>
      <c r="Y37" s="109"/>
    </row>
    <row r="38" customFormat="false" ht="15" hidden="false" customHeight="false" outlineLevel="0" collapsed="false">
      <c r="B38" s="101"/>
      <c r="C38" s="102" t="s">
        <v>40</v>
      </c>
      <c r="D38" s="103"/>
      <c r="E38" s="112"/>
      <c r="F38" s="113" t="n">
        <f aca="false">F37/F32</f>
        <v>-0.264842061014554</v>
      </c>
      <c r="G38" s="36"/>
      <c r="H38" s="112"/>
      <c r="I38" s="113" t="n">
        <f aca="false">I37/I32</f>
        <v>-0.225086798741286</v>
      </c>
      <c r="J38" s="36"/>
      <c r="K38" s="112"/>
      <c r="L38" s="115" t="n">
        <f aca="false">L37/L32</f>
        <v>-0.104355678992176</v>
      </c>
      <c r="M38" s="97"/>
      <c r="N38" s="114"/>
      <c r="O38" s="115" t="n">
        <f aca="false">O37/O32</f>
        <v>-0.0681471924535874</v>
      </c>
      <c r="P38" s="97"/>
      <c r="Q38" s="114"/>
      <c r="R38" s="115" t="n">
        <f aca="false">R37/R32</f>
        <v>-0.0553521941658077</v>
      </c>
      <c r="S38" s="97"/>
      <c r="T38" s="114"/>
      <c r="U38" s="115" t="n">
        <f aca="false">U37/U32</f>
        <v>-0.0451123855295237</v>
      </c>
      <c r="V38" s="97"/>
      <c r="W38" s="112"/>
      <c r="X38" s="113" t="n">
        <f aca="false">U38</f>
        <v>-0.0451123855295237</v>
      </c>
      <c r="Y38" s="36"/>
    </row>
    <row r="39" customFormat="false" ht="15" hidden="false" customHeight="false" outlineLevel="0" collapsed="false">
      <c r="B39" s="101"/>
      <c r="C39" s="102" t="s">
        <v>41</v>
      </c>
      <c r="D39" s="103"/>
      <c r="E39" s="116"/>
      <c r="F39" s="94" t="n">
        <v>147000</v>
      </c>
      <c r="G39" s="36"/>
      <c r="H39" s="92"/>
      <c r="I39" s="93" t="n">
        <v>228000</v>
      </c>
      <c r="J39" s="36"/>
      <c r="K39" s="116"/>
      <c r="L39" s="117" t="n">
        <v>120040</v>
      </c>
      <c r="M39" s="97"/>
      <c r="N39" s="118"/>
      <c r="O39" s="117" t="n">
        <v>257207</v>
      </c>
      <c r="P39" s="97"/>
      <c r="Q39" s="95"/>
      <c r="R39" s="117" t="n">
        <v>422537</v>
      </c>
      <c r="S39" s="97"/>
      <c r="T39" s="95"/>
      <c r="U39" s="117" t="n">
        <f aca="false">(526332+25208+25374)</f>
        <v>576914</v>
      </c>
      <c r="V39" s="97"/>
      <c r="W39" s="92"/>
      <c r="X39" s="93" t="n">
        <f aca="false">U39</f>
        <v>576914</v>
      </c>
      <c r="Y39" s="36"/>
    </row>
    <row r="40" s="3" customFormat="true" ht="15" hidden="false" customHeight="false" outlineLevel="0" collapsed="false">
      <c r="B40" s="91" t="s">
        <v>29</v>
      </c>
      <c r="C40" s="91"/>
      <c r="D40" s="91"/>
      <c r="E40" s="107"/>
      <c r="F40" s="108" t="n">
        <f aca="false">F37+F39</f>
        <v>-279465.703269</v>
      </c>
      <c r="G40" s="109"/>
      <c r="H40" s="107"/>
      <c r="I40" s="108" t="n">
        <f aca="false">I37+I39</f>
        <v>-455552.283389</v>
      </c>
      <c r="J40" s="109"/>
      <c r="K40" s="107"/>
      <c r="L40" s="99" t="n">
        <f aca="false">L37+L39</f>
        <v>-224891</v>
      </c>
      <c r="M40" s="111"/>
      <c r="N40" s="110"/>
      <c r="O40" s="99" t="n">
        <f aca="false">O37+O39</f>
        <v>-219920.978999999</v>
      </c>
      <c r="P40" s="111"/>
      <c r="Q40" s="110"/>
      <c r="R40" s="99" t="n">
        <f aca="false">R37+R39</f>
        <v>-140621.697</v>
      </c>
      <c r="S40" s="111"/>
      <c r="T40" s="110"/>
      <c r="U40" s="99" t="n">
        <f aca="false">U37+U39</f>
        <v>-4910</v>
      </c>
      <c r="V40" s="111"/>
      <c r="W40" s="107"/>
      <c r="X40" s="108" t="n">
        <f aca="false">U40</f>
        <v>-4910</v>
      </c>
      <c r="Y40" s="109"/>
    </row>
    <row r="41" customFormat="false" ht="15" hidden="false" customHeight="false" outlineLevel="0" collapsed="false">
      <c r="B41" s="101"/>
      <c r="C41" s="102" t="s">
        <v>42</v>
      </c>
      <c r="D41" s="103"/>
      <c r="E41" s="112"/>
      <c r="F41" s="113" t="n">
        <f aca="false">F40/F32</f>
        <v>-0.173552696663061</v>
      </c>
      <c r="G41" s="36"/>
      <c r="H41" s="112"/>
      <c r="I41" s="113" t="n">
        <f aca="false">I40/I32</f>
        <v>-0.150008722988874</v>
      </c>
      <c r="J41" s="36"/>
      <c r="K41" s="112"/>
      <c r="L41" s="115" t="n">
        <f aca="false">L40/L32</f>
        <v>-0.0680386889094617</v>
      </c>
      <c r="M41" s="97"/>
      <c r="N41" s="114"/>
      <c r="O41" s="115" t="n">
        <f aca="false">O40/O32</f>
        <v>-0.0314108539849312</v>
      </c>
      <c r="P41" s="97"/>
      <c r="Q41" s="112"/>
      <c r="R41" s="115" t="n">
        <f aca="false">R40/R32</f>
        <v>-0.0138215382586365</v>
      </c>
      <c r="S41" s="37"/>
      <c r="T41" s="114"/>
      <c r="U41" s="115" t="n">
        <f aca="false">U40/U32</f>
        <v>-0.000380702433983407</v>
      </c>
      <c r="V41" s="97"/>
      <c r="W41" s="112"/>
      <c r="X41" s="113" t="n">
        <f aca="false">U41</f>
        <v>-0.000380702433983407</v>
      </c>
      <c r="Y41" s="36"/>
    </row>
    <row r="42" customFormat="false" ht="15" hidden="false" customHeight="false" outlineLevel="0" collapsed="false">
      <c r="B42" s="101"/>
      <c r="C42" s="119" t="s">
        <v>43</v>
      </c>
      <c r="D42" s="103"/>
      <c r="E42" s="116"/>
      <c r="F42" s="94" t="n">
        <f aca="false">F44-F43-F40</f>
        <v>-263294.049985</v>
      </c>
      <c r="G42" s="36"/>
      <c r="H42" s="116"/>
      <c r="I42" s="94" t="n">
        <f aca="false">I44-I43-I40</f>
        <v>-1276310.87379</v>
      </c>
      <c r="J42" s="36"/>
      <c r="K42" s="116"/>
      <c r="L42" s="35" t="n">
        <f aca="false">L44-L43-L40</f>
        <v>-75613</v>
      </c>
      <c r="M42" s="97"/>
      <c r="N42" s="118"/>
      <c r="O42" s="35" t="n">
        <f aca="false">O44-O43-O40</f>
        <v>-169275.442000001</v>
      </c>
      <c r="P42" s="97"/>
      <c r="Q42" s="116"/>
      <c r="R42" s="35" t="n">
        <f aca="false">R44-R43-R40</f>
        <v>-308574.919</v>
      </c>
      <c r="S42" s="37"/>
      <c r="T42" s="118"/>
      <c r="U42" s="35" t="n">
        <f aca="false">U44-U43-U40</f>
        <v>-553785.564</v>
      </c>
      <c r="V42" s="97"/>
      <c r="W42" s="116"/>
      <c r="X42" s="94" t="n">
        <f aca="false">U42</f>
        <v>-553785.564</v>
      </c>
      <c r="Y42" s="36"/>
    </row>
    <row r="43" customFormat="false" ht="15" hidden="false" customHeight="false" outlineLevel="0" collapsed="false">
      <c r="B43" s="101"/>
      <c r="C43" s="119" t="s">
        <v>44</v>
      </c>
      <c r="D43" s="103"/>
      <c r="E43" s="116"/>
      <c r="F43" s="94" t="n">
        <f aca="false">84769-73494</f>
        <v>11275</v>
      </c>
      <c r="G43" s="36"/>
      <c r="H43" s="116"/>
      <c r="I43" s="94" t="n">
        <f aca="false">198202-266456</f>
        <v>-68254</v>
      </c>
      <c r="J43" s="36"/>
      <c r="K43" s="116"/>
      <c r="L43" s="35" t="n">
        <f aca="false">266759-351379</f>
        <v>-84620</v>
      </c>
      <c r="M43" s="97"/>
      <c r="N43" s="118"/>
      <c r="O43" s="35" t="n">
        <f aca="false">490179-666366</f>
        <v>-176187</v>
      </c>
      <c r="P43" s="97"/>
      <c r="Q43" s="116"/>
      <c r="R43" s="35" t="n">
        <f aca="false">670808.166-950570.266</f>
        <v>-279762.1</v>
      </c>
      <c r="S43" s="37"/>
      <c r="T43" s="118"/>
      <c r="U43" s="35" t="n">
        <f aca="false">(812551374-1206318073)/10^3</f>
        <v>-393766.699</v>
      </c>
      <c r="V43" s="97"/>
      <c r="W43" s="116"/>
      <c r="X43" s="94" t="n">
        <f aca="false">U43</f>
        <v>-393766.699</v>
      </c>
      <c r="Y43" s="36"/>
    </row>
    <row r="44" customFormat="false" ht="15" hidden="false" customHeight="false" outlineLevel="0" collapsed="false">
      <c r="B44" s="91" t="s">
        <v>45</v>
      </c>
      <c r="C44" s="91"/>
      <c r="D44" s="91"/>
      <c r="E44" s="116"/>
      <c r="F44" s="94" t="n">
        <v>-531484.753254</v>
      </c>
      <c r="G44" s="36"/>
      <c r="H44" s="116"/>
      <c r="I44" s="94" t="n">
        <v>-1800117.157179</v>
      </c>
      <c r="J44" s="36"/>
      <c r="K44" s="116"/>
      <c r="L44" s="99" t="n">
        <v>-385124</v>
      </c>
      <c r="M44" s="97"/>
      <c r="N44" s="118"/>
      <c r="O44" s="99" t="n">
        <f aca="false">-565383421/(10^3)</f>
        <v>-565383.421</v>
      </c>
      <c r="P44" s="97"/>
      <c r="Q44" s="116"/>
      <c r="R44" s="99" t="n">
        <v>-728958.716</v>
      </c>
      <c r="S44" s="37"/>
      <c r="T44" s="118"/>
      <c r="U44" s="99" t="n">
        <f aca="false">-952462263/10^3</f>
        <v>-952462.263</v>
      </c>
      <c r="V44" s="97"/>
      <c r="W44" s="116"/>
      <c r="X44" s="94"/>
      <c r="Y44" s="36"/>
    </row>
    <row r="45" customFormat="false" ht="15" hidden="false" customHeight="false" outlineLevel="0" collapsed="false">
      <c r="B45" s="101"/>
      <c r="C45" s="119" t="s">
        <v>46</v>
      </c>
      <c r="D45" s="103"/>
      <c r="E45" s="116"/>
      <c r="F45" s="94" t="n">
        <v>-136401.889067</v>
      </c>
      <c r="G45" s="36"/>
      <c r="H45" s="116"/>
      <c r="I45" s="94" t="n">
        <v>-460071</v>
      </c>
      <c r="J45" s="36"/>
      <c r="K45" s="116"/>
      <c r="L45" s="35" t="n">
        <v>-30009</v>
      </c>
      <c r="M45" s="97"/>
      <c r="N45" s="118"/>
      <c r="O45" s="35" t="n">
        <f aca="false">-75309732/(10^3)</f>
        <v>-75309.732</v>
      </c>
      <c r="P45" s="97"/>
      <c r="Q45" s="116"/>
      <c r="R45" s="35" t="n">
        <v>-127909.632</v>
      </c>
      <c r="S45" s="37"/>
      <c r="T45" s="118"/>
      <c r="U45" s="35" t="n">
        <f aca="false">-204325729/10^3</f>
        <v>-204325.729</v>
      </c>
      <c r="V45" s="97"/>
      <c r="W45" s="116"/>
      <c r="X45" s="94" t="n">
        <f aca="false">U45</f>
        <v>-204325.729</v>
      </c>
      <c r="Y45" s="36"/>
    </row>
    <row r="46" customFormat="false" ht="15" hidden="false" customHeight="false" outlineLevel="0" collapsed="false">
      <c r="B46" s="91" t="s">
        <v>47</v>
      </c>
      <c r="C46" s="91"/>
      <c r="D46" s="91"/>
      <c r="E46" s="120"/>
      <c r="F46" s="108" t="n">
        <f aca="false">F44-F45</f>
        <v>-395082.864187</v>
      </c>
      <c r="G46" s="109"/>
      <c r="H46" s="120"/>
      <c r="I46" s="108" t="n">
        <f aca="false">I44-I45</f>
        <v>-1340046.157179</v>
      </c>
      <c r="J46" s="109"/>
      <c r="K46" s="120"/>
      <c r="L46" s="99" t="n">
        <f aca="false">L44-L45</f>
        <v>-355115</v>
      </c>
      <c r="M46" s="111"/>
      <c r="N46" s="121"/>
      <c r="O46" s="99" t="n">
        <f aca="false">O44-O45</f>
        <v>-490073.689</v>
      </c>
      <c r="P46" s="111"/>
      <c r="Q46" s="120"/>
      <c r="R46" s="99" t="n">
        <f aca="false">R44-R45</f>
        <v>-601049.084</v>
      </c>
      <c r="S46" s="122"/>
      <c r="T46" s="121"/>
      <c r="U46" s="99" t="n">
        <f aca="false">-748136534/10^3</f>
        <v>-748136.534</v>
      </c>
      <c r="V46" s="111"/>
      <c r="W46" s="120"/>
      <c r="X46" s="108" t="n">
        <f aca="false">U46</f>
        <v>-748136.534</v>
      </c>
      <c r="Y46" s="109"/>
    </row>
    <row r="47" customFormat="false" ht="15.75" hidden="false" customHeight="true" outlineLevel="0" collapsed="false">
      <c r="B47" s="123"/>
      <c r="C47" s="124" t="s">
        <v>48</v>
      </c>
      <c r="D47" s="125"/>
      <c r="E47" s="126"/>
      <c r="F47" s="127" t="n">
        <f aca="false">F46/F32</f>
        <v>-0.245352813182303</v>
      </c>
      <c r="G47" s="41"/>
      <c r="H47" s="126"/>
      <c r="I47" s="127" t="n">
        <f aca="false">I46/I32</f>
        <v>-0.441263539036898</v>
      </c>
      <c r="J47" s="41"/>
      <c r="K47" s="126"/>
      <c r="L47" s="129" t="n">
        <f aca="false">L46/L32</f>
        <v>-0.107436753858907</v>
      </c>
      <c r="M47" s="130"/>
      <c r="N47" s="128"/>
      <c r="O47" s="129" t="n">
        <f aca="false">O46/O32</f>
        <v>-0.0699962011674913</v>
      </c>
      <c r="P47" s="130"/>
      <c r="Q47" s="126"/>
      <c r="R47" s="129" t="n">
        <f aca="false">R46/R32</f>
        <v>-0.0590763949451159</v>
      </c>
      <c r="S47" s="42"/>
      <c r="T47" s="128"/>
      <c r="U47" s="129" t="n">
        <f aca="false">U46/U32</f>
        <v>-0.0580076169950529</v>
      </c>
      <c r="V47" s="130"/>
      <c r="W47" s="126"/>
      <c r="X47" s="127" t="n">
        <f aca="false">U47</f>
        <v>-0.0580076169950529</v>
      </c>
      <c r="Y47" s="41"/>
    </row>
    <row r="48" customFormat="false" ht="6.75" hidden="false" customHeight="true" outlineLevel="0" collapsed="false">
      <c r="G48" s="2"/>
      <c r="J48" s="2"/>
      <c r="Y48" s="2"/>
    </row>
    <row r="49" customFormat="false" ht="15.75" hidden="false" customHeight="true" outlineLevel="0" collapsed="false">
      <c r="B49" s="43" t="s">
        <v>49</v>
      </c>
      <c r="G49" s="2"/>
      <c r="J49" s="2"/>
      <c r="Y49" s="2"/>
    </row>
    <row r="50" s="27" customFormat="true" ht="16.5" hidden="false" customHeight="true" outlineLevel="0" collapsed="false">
      <c r="B50" s="131" t="s">
        <v>50</v>
      </c>
      <c r="C50" s="131"/>
      <c r="D50" s="131"/>
      <c r="E50" s="85"/>
      <c r="F50" s="94" t="n">
        <f aca="false">6037746695771/(10^6)</f>
        <v>6037746.695771</v>
      </c>
      <c r="G50" s="31"/>
      <c r="H50" s="85"/>
      <c r="I50" s="94" t="n">
        <f aca="false">10966346851963/(10^6)</f>
        <v>10966346.851963</v>
      </c>
      <c r="J50" s="31"/>
      <c r="K50" s="132"/>
      <c r="L50" s="86" t="n">
        <v>24688302</v>
      </c>
      <c r="M50" s="87"/>
      <c r="N50" s="85"/>
      <c r="O50" s="86" t="n">
        <v>27697064.311</v>
      </c>
      <c r="P50" s="87"/>
      <c r="Q50" s="85"/>
      <c r="R50" s="86" t="n">
        <v>30854970.133</v>
      </c>
      <c r="S50" s="87"/>
      <c r="T50" s="85"/>
      <c r="U50" s="86" t="n">
        <v>33250717</v>
      </c>
      <c r="V50" s="87"/>
      <c r="W50" s="85"/>
      <c r="X50" s="88" t="n">
        <f aca="false">U50</f>
        <v>33250717</v>
      </c>
      <c r="Y50" s="31"/>
    </row>
    <row r="51" s="27" customFormat="true" ht="15" hidden="false" customHeight="false" outlineLevel="0" collapsed="false">
      <c r="B51" s="133" t="s">
        <v>51</v>
      </c>
      <c r="C51" s="134"/>
      <c r="D51" s="135"/>
      <c r="E51" s="95"/>
      <c r="F51" s="94" t="n">
        <f aca="false">1505181369397/(10^6)</f>
        <v>1505181.369397</v>
      </c>
      <c r="G51" s="36"/>
      <c r="H51" s="95"/>
      <c r="I51" s="94" t="n">
        <f aca="false">4020059827445/(10^6)</f>
        <v>4020059.827445</v>
      </c>
      <c r="J51" s="36"/>
      <c r="K51" s="92"/>
      <c r="L51" s="35" t="n">
        <v>9892599</v>
      </c>
      <c r="M51" s="97"/>
      <c r="N51" s="95"/>
      <c r="O51" s="35" t="n">
        <v>10388705.529</v>
      </c>
      <c r="P51" s="97"/>
      <c r="Q51" s="95"/>
      <c r="R51" s="35" t="n">
        <v>10698994.383</v>
      </c>
      <c r="S51" s="97"/>
      <c r="T51" s="95"/>
      <c r="U51" s="35" t="n">
        <f aca="false">9377297880/10^3</f>
        <v>9377297.88</v>
      </c>
      <c r="V51" s="97"/>
      <c r="W51" s="95"/>
      <c r="X51" s="93" t="n">
        <f aca="false">U51</f>
        <v>9377297.88</v>
      </c>
      <c r="Y51" s="36"/>
    </row>
    <row r="52" s="27" customFormat="true" ht="15" hidden="false" customHeight="false" outlineLevel="0" collapsed="false">
      <c r="B52" s="136" t="s">
        <v>52</v>
      </c>
      <c r="D52" s="137"/>
      <c r="E52" s="95"/>
      <c r="F52" s="94" t="n">
        <f aca="false">529133541/(10^6)</f>
        <v>529.133541</v>
      </c>
      <c r="G52" s="36"/>
      <c r="H52" s="95"/>
      <c r="I52" s="94" t="n">
        <f aca="false">549314718602/(10^6)</f>
        <v>549314.718602</v>
      </c>
      <c r="J52" s="36"/>
      <c r="K52" s="92"/>
      <c r="L52" s="35" t="n">
        <v>3332511</v>
      </c>
      <c r="M52" s="97"/>
      <c r="N52" s="95"/>
      <c r="O52" s="35" t="n">
        <v>3217675.228</v>
      </c>
      <c r="P52" s="97"/>
      <c r="Q52" s="95"/>
      <c r="R52" s="35" t="n">
        <v>3099379.355</v>
      </c>
      <c r="S52" s="97"/>
      <c r="T52" s="95"/>
      <c r="U52" s="35" t="n">
        <f aca="false">3455319282/10^3</f>
        <v>3455319.282</v>
      </c>
      <c r="V52" s="97"/>
      <c r="W52" s="95"/>
      <c r="X52" s="93" t="n">
        <f aca="false">U52</f>
        <v>3455319.282</v>
      </c>
      <c r="Y52" s="36"/>
    </row>
    <row r="53" s="27" customFormat="true" ht="15" hidden="false" customHeight="false" outlineLevel="0" collapsed="false">
      <c r="B53" s="136" t="s">
        <v>53</v>
      </c>
      <c r="D53" s="137"/>
      <c r="E53" s="95"/>
      <c r="F53" s="94" t="n">
        <f aca="false">193696731726/(10^6)</f>
        <v>193696.731726</v>
      </c>
      <c r="G53" s="36"/>
      <c r="H53" s="95"/>
      <c r="I53" s="94" t="n">
        <f aca="false">529133541/(10^6)</f>
        <v>529.133541</v>
      </c>
      <c r="J53" s="36"/>
      <c r="K53" s="92"/>
      <c r="L53" s="35" t="n">
        <v>118451</v>
      </c>
      <c r="M53" s="97"/>
      <c r="N53" s="95"/>
      <c r="O53" s="35" t="n">
        <v>545806.212</v>
      </c>
      <c r="P53" s="97"/>
      <c r="Q53" s="95"/>
      <c r="R53" s="35" t="n">
        <v>645205.922</v>
      </c>
      <c r="S53" s="97"/>
      <c r="T53" s="95"/>
      <c r="U53" s="35" t="n">
        <f aca="false">219438478/10^3</f>
        <v>219438.478</v>
      </c>
      <c r="V53" s="97"/>
      <c r="W53" s="95"/>
      <c r="X53" s="93" t="n">
        <f aca="false">U53</f>
        <v>219438.478</v>
      </c>
      <c r="Y53" s="36"/>
    </row>
    <row r="54" s="27" customFormat="true" ht="15" hidden="false" customHeight="false" outlineLevel="0" collapsed="false">
      <c r="B54" s="136" t="s">
        <v>54</v>
      </c>
      <c r="D54" s="137"/>
      <c r="E54" s="95"/>
      <c r="F54" s="94" t="n">
        <f aca="false">134196971319/(10^6)</f>
        <v>134196.971319</v>
      </c>
      <c r="G54" s="36"/>
      <c r="H54" s="95"/>
      <c r="I54" s="94" t="n">
        <f aca="false">193696731726/(10^6)</f>
        <v>193696.731726</v>
      </c>
      <c r="J54" s="36"/>
      <c r="K54" s="92"/>
      <c r="L54" s="35" t="n">
        <v>1818858</v>
      </c>
      <c r="M54" s="97"/>
      <c r="N54" s="95"/>
      <c r="O54" s="35" t="n">
        <v>1965148.215</v>
      </c>
      <c r="P54" s="97"/>
      <c r="Q54" s="95"/>
      <c r="R54" s="35" t="n">
        <v>1629612.52</v>
      </c>
      <c r="S54" s="97"/>
      <c r="T54" s="95"/>
      <c r="U54" s="35" t="n">
        <f aca="false">1251253459/10^3</f>
        <v>1251253.459</v>
      </c>
      <c r="V54" s="97"/>
      <c r="W54" s="95"/>
      <c r="X54" s="93" t="n">
        <f aca="false">U54</f>
        <v>1251253.459</v>
      </c>
      <c r="Y54" s="36"/>
    </row>
    <row r="55" s="27" customFormat="true" ht="15" hidden="false" customHeight="false" outlineLevel="0" collapsed="false">
      <c r="B55" s="136" t="s">
        <v>55</v>
      </c>
      <c r="D55" s="137"/>
      <c r="E55" s="95"/>
      <c r="F55" s="94" t="n">
        <f aca="false">589140279834/(10^6)</f>
        <v>589140.279834</v>
      </c>
      <c r="G55" s="36"/>
      <c r="H55" s="95"/>
      <c r="I55" s="94" t="n">
        <f aca="false">1592674947371/(10^6)</f>
        <v>1592674.947371</v>
      </c>
      <c r="J55" s="36"/>
      <c r="K55" s="92"/>
      <c r="L55" s="35" t="n">
        <v>4105848</v>
      </c>
      <c r="M55" s="97"/>
      <c r="N55" s="95"/>
      <c r="O55" s="35" t="n">
        <v>4069014.749</v>
      </c>
      <c r="P55" s="97"/>
      <c r="Q55" s="95"/>
      <c r="R55" s="35" t="n">
        <v>4422323.662</v>
      </c>
      <c r="S55" s="97"/>
      <c r="T55" s="95"/>
      <c r="U55" s="35" t="n">
        <f aca="false">3397430659/10^3</f>
        <v>3397430.659</v>
      </c>
      <c r="V55" s="97"/>
      <c r="W55" s="95"/>
      <c r="X55" s="93" t="n">
        <f aca="false">U55</f>
        <v>3397430.659</v>
      </c>
      <c r="Y55" s="36"/>
    </row>
    <row r="56" s="27" customFormat="true" ht="15" hidden="false" customHeight="false" outlineLevel="0" collapsed="false">
      <c r="B56" s="136" t="s">
        <v>56</v>
      </c>
      <c r="D56" s="137"/>
      <c r="E56" s="95"/>
      <c r="F56" s="94" t="n">
        <f aca="false">(F51-SUM(F52:F55))</f>
        <v>587618.252977</v>
      </c>
      <c r="G56" s="36"/>
      <c r="H56" s="95"/>
      <c r="I56" s="94" t="n">
        <f aca="false">(I51-SUM(I52:I55))</f>
        <v>1683844.296205</v>
      </c>
      <c r="J56" s="36"/>
      <c r="K56" s="92"/>
      <c r="L56" s="35" t="n">
        <f aca="false">L51-SUM(L52:L55)</f>
        <v>516931</v>
      </c>
      <c r="M56" s="97"/>
      <c r="N56" s="95"/>
      <c r="O56" s="35" t="n">
        <f aca="false">O51-SUM(O52:O55)</f>
        <v>591061.125</v>
      </c>
      <c r="P56" s="97"/>
      <c r="Q56" s="95"/>
      <c r="R56" s="35" t="n">
        <f aca="false">R51-SUM(R52:R55)</f>
        <v>902472.924000001</v>
      </c>
      <c r="S56" s="97"/>
      <c r="T56" s="95"/>
      <c r="U56" s="35" t="n">
        <f aca="false">U51-SUM(U52:U55)</f>
        <v>1053856.002</v>
      </c>
      <c r="V56" s="97"/>
      <c r="W56" s="95"/>
      <c r="X56" s="93" t="n">
        <f aca="false">U56</f>
        <v>1053856.002</v>
      </c>
      <c r="Y56" s="36"/>
    </row>
    <row r="57" s="27" customFormat="true" ht="15" hidden="false" customHeight="false" outlineLevel="0" collapsed="false">
      <c r="B57" s="138" t="s">
        <v>57</v>
      </c>
      <c r="D57" s="137"/>
      <c r="E57" s="95"/>
      <c r="F57" s="94" t="n">
        <f aca="false">4532565326374/(10^6)</f>
        <v>4532565.326374</v>
      </c>
      <c r="G57" s="36"/>
      <c r="H57" s="95"/>
      <c r="I57" s="94" t="n">
        <f aca="false">6946287024518/(10^6)</f>
        <v>6946287.024518</v>
      </c>
      <c r="J57" s="36"/>
      <c r="K57" s="92"/>
      <c r="L57" s="35" t="n">
        <v>14795703</v>
      </c>
      <c r="M57" s="97"/>
      <c r="N57" s="95"/>
      <c r="O57" s="35" t="n">
        <v>17308358.782</v>
      </c>
      <c r="P57" s="97"/>
      <c r="Q57" s="95"/>
      <c r="R57" s="35" t="n">
        <v>20155975.75</v>
      </c>
      <c r="S57" s="97"/>
      <c r="T57" s="95"/>
      <c r="U57" s="35" t="n">
        <f aca="false">23873419442/10^3</f>
        <v>23873419.442</v>
      </c>
      <c r="V57" s="97"/>
      <c r="W57" s="95"/>
      <c r="X57" s="93" t="n">
        <f aca="false">U57</f>
        <v>23873419.442</v>
      </c>
      <c r="Y57" s="36"/>
    </row>
    <row r="58" s="27" customFormat="true" ht="15" hidden="false" customHeight="false" outlineLevel="0" collapsed="false">
      <c r="B58" s="136" t="s">
        <v>58</v>
      </c>
      <c r="D58" s="137"/>
      <c r="E58" s="95"/>
      <c r="F58" s="94" t="n">
        <f aca="false">595574004322/(10^6)</f>
        <v>595574.004322</v>
      </c>
      <c r="G58" s="36"/>
      <c r="H58" s="95"/>
      <c r="I58" s="94" t="n">
        <f aca="false">693226206771/(10^6)</f>
        <v>693226.206771</v>
      </c>
      <c r="J58" s="36"/>
      <c r="K58" s="92"/>
      <c r="L58" s="35" t="n">
        <f aca="false">11773+849964</f>
        <v>861737</v>
      </c>
      <c r="M58" s="97"/>
      <c r="N58" s="95"/>
      <c r="O58" s="35" t="n">
        <f aca="false">6+10004+858024</f>
        <v>868034</v>
      </c>
      <c r="P58" s="97"/>
      <c r="Q58" s="95"/>
      <c r="R58" s="35" t="n">
        <f aca="false">6+8149.488+905734.675</f>
        <v>913890.163</v>
      </c>
      <c r="S58" s="97"/>
      <c r="T58" s="95"/>
      <c r="U58" s="35" t="n">
        <f aca="false">SUM(6000+717150+1728093675+6049588)/10^3</f>
        <v>1734866.413</v>
      </c>
      <c r="V58" s="97"/>
      <c r="W58" s="95"/>
      <c r="X58" s="93" t="n">
        <f aca="false">U58</f>
        <v>1734866.413</v>
      </c>
      <c r="Y58" s="36"/>
    </row>
    <row r="59" s="27" customFormat="true" ht="15" hidden="false" customHeight="false" outlineLevel="0" collapsed="false">
      <c r="B59" s="136" t="s">
        <v>59</v>
      </c>
      <c r="D59" s="137"/>
      <c r="E59" s="95"/>
      <c r="F59" s="94" t="n">
        <f aca="false">3895984860799/(10^6)</f>
        <v>3895984.860799</v>
      </c>
      <c r="G59" s="36"/>
      <c r="H59" s="95"/>
      <c r="I59" s="94" t="n">
        <f aca="false">5772662366332/(10^6)</f>
        <v>5772662.366332</v>
      </c>
      <c r="J59" s="36"/>
      <c r="K59" s="92"/>
      <c r="L59" s="35" t="n">
        <v>13146325</v>
      </c>
      <c r="M59" s="97"/>
      <c r="N59" s="95"/>
      <c r="O59" s="35" t="n">
        <v>15557370.144</v>
      </c>
      <c r="P59" s="97"/>
      <c r="Q59" s="95"/>
      <c r="R59" s="35" t="n">
        <v>18248696.223</v>
      </c>
      <c r="S59" s="97"/>
      <c r="T59" s="95"/>
      <c r="U59" s="35" t="n">
        <f aca="false">21056426394/10^3</f>
        <v>21056426.394</v>
      </c>
      <c r="V59" s="97"/>
      <c r="W59" s="95"/>
      <c r="X59" s="93" t="n">
        <f aca="false">U59</f>
        <v>21056426.394</v>
      </c>
      <c r="Y59" s="36"/>
    </row>
    <row r="60" s="27" customFormat="true" ht="15" hidden="false" customHeight="false" outlineLevel="0" collapsed="false">
      <c r="B60" s="136" t="s">
        <v>60</v>
      </c>
      <c r="D60" s="137"/>
      <c r="E60" s="95"/>
      <c r="F60" s="94" t="n">
        <f aca="false">14890563553/(10^6)</f>
        <v>14890.563553</v>
      </c>
      <c r="G60" s="36"/>
      <c r="H60" s="95"/>
      <c r="I60" s="94" t="n">
        <f aca="false">44536934529/(10^6)</f>
        <v>44536.934529</v>
      </c>
      <c r="J60" s="36"/>
      <c r="K60" s="92"/>
      <c r="L60" s="35" t="n">
        <v>76868</v>
      </c>
      <c r="M60" s="97"/>
      <c r="N60" s="95"/>
      <c r="O60" s="35" t="n">
        <v>88230.608</v>
      </c>
      <c r="P60" s="97"/>
      <c r="Q60" s="95"/>
      <c r="R60" s="35" t="n">
        <v>116537.564</v>
      </c>
      <c r="S60" s="97"/>
      <c r="T60" s="95"/>
      <c r="U60" s="35" t="n">
        <f aca="false">149400246/10^3</f>
        <v>149400.246</v>
      </c>
      <c r="V60" s="97"/>
      <c r="W60" s="95"/>
      <c r="X60" s="93" t="n">
        <f aca="false">U60</f>
        <v>149400.246</v>
      </c>
      <c r="Y60" s="36"/>
    </row>
    <row r="61" s="27" customFormat="true" ht="15" hidden="false" customHeight="false" outlineLevel="0" collapsed="false">
      <c r="B61" s="139" t="s">
        <v>61</v>
      </c>
      <c r="C61" s="140"/>
      <c r="D61" s="141"/>
      <c r="E61" s="95"/>
      <c r="F61" s="94" t="n">
        <f aca="false">(F57-SUM(F58:F60))</f>
        <v>26115.8976999996</v>
      </c>
      <c r="G61" s="36"/>
      <c r="H61" s="95"/>
      <c r="I61" s="94" t="n">
        <f aca="false">(I57-SUM(I58:I60))</f>
        <v>435861.516886</v>
      </c>
      <c r="J61" s="36"/>
      <c r="K61" s="95"/>
      <c r="L61" s="35" t="n">
        <f aca="false">L57-SUM(L58:L60)</f>
        <v>710773</v>
      </c>
      <c r="M61" s="97"/>
      <c r="N61" s="95"/>
      <c r="O61" s="35" t="n">
        <f aca="false">O57-SUM(O58:O60)</f>
        <v>794724.030000003</v>
      </c>
      <c r="P61" s="97"/>
      <c r="Q61" s="95"/>
      <c r="R61" s="35" t="n">
        <f aca="false">R57-SUM(R58:R60)</f>
        <v>876851.799999997</v>
      </c>
      <c r="S61" s="97"/>
      <c r="T61" s="95"/>
      <c r="U61" s="35" t="n">
        <f aca="false">U57-SUM(U58:U60)</f>
        <v>932726.389000002</v>
      </c>
      <c r="V61" s="97"/>
      <c r="W61" s="95"/>
      <c r="X61" s="93" t="n">
        <f aca="false">U61</f>
        <v>932726.389000002</v>
      </c>
      <c r="Y61" s="36"/>
    </row>
    <row r="62" s="27" customFormat="true" ht="17.25" hidden="false" customHeight="true" outlineLevel="0" collapsed="false">
      <c r="B62" s="142" t="s">
        <v>62</v>
      </c>
      <c r="C62" s="142"/>
      <c r="D62" s="142"/>
      <c r="E62" s="110"/>
      <c r="F62" s="94" t="n">
        <f aca="false">6037746695771/(10^6)</f>
        <v>6037746.695771</v>
      </c>
      <c r="G62" s="36"/>
      <c r="H62" s="110"/>
      <c r="I62" s="94" t="n">
        <f aca="false">10966346851963/(10^6)</f>
        <v>10966346.851963</v>
      </c>
      <c r="J62" s="36"/>
      <c r="K62" s="110"/>
      <c r="L62" s="99" t="n">
        <v>24688302</v>
      </c>
      <c r="M62" s="111"/>
      <c r="N62" s="110"/>
      <c r="O62" s="99" t="n">
        <v>27697064.311</v>
      </c>
      <c r="P62" s="111"/>
      <c r="Q62" s="110"/>
      <c r="R62" s="99" t="n">
        <v>30854970.133</v>
      </c>
      <c r="S62" s="111"/>
      <c r="T62" s="110"/>
      <c r="U62" s="99" t="n">
        <v>33250717</v>
      </c>
      <c r="V62" s="111"/>
      <c r="W62" s="110"/>
      <c r="X62" s="143" t="n">
        <f aca="false">U62</f>
        <v>33250717</v>
      </c>
      <c r="Y62" s="36"/>
    </row>
    <row r="63" s="27" customFormat="true" ht="15" hidden="false" customHeight="false" outlineLevel="0" collapsed="false">
      <c r="B63" s="138" t="s">
        <v>63</v>
      </c>
      <c r="D63" s="137"/>
      <c r="E63" s="95"/>
      <c r="F63" s="94" t="n">
        <f aca="false">1429523340797/(10^6)</f>
        <v>1429523.340797</v>
      </c>
      <c r="G63" s="36"/>
      <c r="H63" s="95"/>
      <c r="I63" s="94" t="n">
        <f aca="false">2742957861618/(10^6)</f>
        <v>2742957.861618</v>
      </c>
      <c r="J63" s="36"/>
      <c r="K63" s="92"/>
      <c r="L63" s="35" t="n">
        <v>10718645</v>
      </c>
      <c r="M63" s="97"/>
      <c r="N63" s="95"/>
      <c r="O63" s="35" t="n">
        <v>9634757.481</v>
      </c>
      <c r="P63" s="97"/>
      <c r="Q63" s="95"/>
      <c r="R63" s="35" t="n">
        <v>11694796.347</v>
      </c>
      <c r="S63" s="97"/>
      <c r="T63" s="95"/>
      <c r="U63" s="35" t="n">
        <f aca="false">13026109148/10^3</f>
        <v>13026109.148</v>
      </c>
      <c r="V63" s="97"/>
      <c r="W63" s="95"/>
      <c r="X63" s="93" t="n">
        <f aca="false">U63</f>
        <v>13026109.148</v>
      </c>
      <c r="Y63" s="36"/>
    </row>
    <row r="64" s="27" customFormat="true" ht="15" hidden="false" customHeight="false" outlineLevel="0" collapsed="false">
      <c r="B64" s="136" t="s">
        <v>64</v>
      </c>
      <c r="D64" s="137"/>
      <c r="E64" s="95"/>
      <c r="F64" s="94" t="n">
        <f aca="false">268980216460/(10^6)</f>
        <v>268980.21646</v>
      </c>
      <c r="G64" s="36"/>
      <c r="H64" s="95"/>
      <c r="I64" s="94" t="n">
        <f aca="false">936077839051/(10^6)</f>
        <v>936077.839051</v>
      </c>
      <c r="J64" s="36"/>
      <c r="K64" s="92"/>
      <c r="L64" s="35" t="n">
        <v>2666279</v>
      </c>
      <c r="M64" s="97"/>
      <c r="N64" s="95"/>
      <c r="O64" s="35" t="n">
        <v>2394158.533</v>
      </c>
      <c r="P64" s="97"/>
      <c r="Q64" s="95"/>
      <c r="R64" s="35" t="n">
        <v>2618792.11</v>
      </c>
      <c r="S64" s="97"/>
      <c r="T64" s="95"/>
      <c r="U64" s="35" t="n">
        <f aca="false">1363629558/10^3</f>
        <v>1363629.558</v>
      </c>
      <c r="V64" s="97"/>
      <c r="W64" s="95"/>
      <c r="X64" s="93" t="n">
        <f aca="false">U64</f>
        <v>1363629.558</v>
      </c>
      <c r="Y64" s="36"/>
    </row>
    <row r="65" s="27" customFormat="true" ht="15" hidden="false" customHeight="false" outlineLevel="0" collapsed="false">
      <c r="B65" s="136" t="s">
        <v>65</v>
      </c>
      <c r="D65" s="137"/>
      <c r="E65" s="95"/>
      <c r="F65" s="94" t="n">
        <f aca="false">659508218443/(10^6)</f>
        <v>659508.218443</v>
      </c>
      <c r="G65" s="36"/>
      <c r="H65" s="95"/>
      <c r="I65" s="94" t="n">
        <f aca="false">498982400000/(10^6)</f>
        <v>498982.4</v>
      </c>
      <c r="J65" s="36"/>
      <c r="K65" s="92"/>
      <c r="L65" s="35" t="n">
        <v>5291404</v>
      </c>
      <c r="M65" s="97"/>
      <c r="N65" s="95"/>
      <c r="O65" s="35" t="n">
        <v>4760560.16</v>
      </c>
      <c r="P65" s="97"/>
      <c r="Q65" s="95"/>
      <c r="R65" s="35" t="n">
        <v>5650490.81</v>
      </c>
      <c r="S65" s="97"/>
      <c r="T65" s="95"/>
      <c r="U65" s="35" t="n">
        <f aca="false">7478435070/10^3</f>
        <v>7478435.07</v>
      </c>
      <c r="V65" s="97"/>
      <c r="W65" s="95"/>
      <c r="X65" s="93" t="n">
        <f aca="false">U65</f>
        <v>7478435.07</v>
      </c>
      <c r="Y65" s="36"/>
    </row>
    <row r="66" s="27" customFormat="true" ht="15" hidden="false" customHeight="false" outlineLevel="0" collapsed="false">
      <c r="B66" s="136" t="s">
        <v>66</v>
      </c>
      <c r="D66" s="137"/>
      <c r="E66" s="95"/>
      <c r="F66" s="94" t="n">
        <f aca="false">0/(10^6)</f>
        <v>0</v>
      </c>
      <c r="G66" s="36"/>
      <c r="H66" s="95"/>
      <c r="I66" s="94" t="n">
        <f aca="false">55878000000/(10^6)</f>
        <v>55878</v>
      </c>
      <c r="J66" s="36"/>
      <c r="K66" s="92"/>
      <c r="L66" s="35" t="n">
        <v>1155942</v>
      </c>
      <c r="M66" s="97"/>
      <c r="N66" s="95"/>
      <c r="O66" s="35" t="n">
        <v>533138.276</v>
      </c>
      <c r="P66" s="97"/>
      <c r="Q66" s="95"/>
      <c r="R66" s="35" t="n">
        <v>1026540.534</v>
      </c>
      <c r="S66" s="97"/>
      <c r="T66" s="95"/>
      <c r="U66" s="35" t="n">
        <f aca="false">1055944264/10^3</f>
        <v>1055944.264</v>
      </c>
      <c r="V66" s="97"/>
      <c r="W66" s="95"/>
      <c r="X66" s="93" t="n">
        <f aca="false">U66</f>
        <v>1055944.264</v>
      </c>
      <c r="Y66" s="36"/>
    </row>
    <row r="67" s="27" customFormat="true" ht="15" hidden="false" customHeight="false" outlineLevel="0" collapsed="false">
      <c r="B67" s="136" t="s">
        <v>67</v>
      </c>
      <c r="D67" s="137"/>
      <c r="E67" s="95"/>
      <c r="F67" s="94" t="n">
        <f aca="false">(F63-SUM(F64:F66))</f>
        <v>501034.905894</v>
      </c>
      <c r="G67" s="36"/>
      <c r="H67" s="95"/>
      <c r="I67" s="94" t="n">
        <f aca="false">(I63-SUM(I64:I66))</f>
        <v>1252019.622567</v>
      </c>
      <c r="J67" s="36"/>
      <c r="K67" s="92"/>
      <c r="L67" s="106" t="n">
        <f aca="false">L63-SUM(L64:L66)</f>
        <v>1605020</v>
      </c>
      <c r="M67" s="97"/>
      <c r="N67" s="95"/>
      <c r="O67" s="106" t="n">
        <f aca="false">O63-SUM(O64:O66)</f>
        <v>1946900.512</v>
      </c>
      <c r="P67" s="97"/>
      <c r="Q67" s="95"/>
      <c r="R67" s="106" t="n">
        <f aca="false">R63-SUM(R64:R66)</f>
        <v>2398972.893</v>
      </c>
      <c r="S67" s="97"/>
      <c r="T67" s="95"/>
      <c r="U67" s="106" t="n">
        <f aca="false">U63-SUM(U64:U66)</f>
        <v>3128100.256</v>
      </c>
      <c r="V67" s="97"/>
      <c r="W67" s="95"/>
      <c r="X67" s="93" t="n">
        <f aca="false">U67</f>
        <v>3128100.256</v>
      </c>
      <c r="Y67" s="36"/>
    </row>
    <row r="68" s="27" customFormat="true" ht="15" hidden="false" customHeight="false" outlineLevel="0" collapsed="false">
      <c r="B68" s="138" t="s">
        <v>68</v>
      </c>
      <c r="D68" s="137"/>
      <c r="E68" s="95"/>
      <c r="F68" s="94" t="n">
        <f aca="false">1375078413851/(10^6)</f>
        <v>1375078.413851</v>
      </c>
      <c r="G68" s="36"/>
      <c r="H68" s="95"/>
      <c r="I68" s="94" t="n">
        <f aca="false">4114961332438/(10^6)</f>
        <v>4114961.332438</v>
      </c>
      <c r="J68" s="36"/>
      <c r="K68" s="92"/>
      <c r="L68" s="35" t="n">
        <v>6044467</v>
      </c>
      <c r="M68" s="97"/>
      <c r="N68" s="95"/>
      <c r="O68" s="35" t="n">
        <v>8289282.759</v>
      </c>
      <c r="P68" s="97"/>
      <c r="Q68" s="95"/>
      <c r="R68" s="35" t="n">
        <v>8427665.562</v>
      </c>
      <c r="S68" s="97"/>
      <c r="T68" s="95"/>
      <c r="U68" s="35" t="n">
        <f aca="false">8758102374/10^3</f>
        <v>8758102.374</v>
      </c>
      <c r="V68" s="97"/>
      <c r="W68" s="95"/>
      <c r="X68" s="93" t="n">
        <f aca="false">U68</f>
        <v>8758102.374</v>
      </c>
      <c r="Y68" s="36"/>
    </row>
    <row r="69" s="27" customFormat="true" ht="15" hidden="false" customHeight="false" outlineLevel="0" collapsed="false">
      <c r="B69" s="136" t="s">
        <v>69</v>
      </c>
      <c r="D69" s="137"/>
      <c r="E69" s="95"/>
      <c r="F69" s="94" t="n">
        <f aca="false">1241812676705/(10^6)</f>
        <v>1241812.676705</v>
      </c>
      <c r="G69" s="36"/>
      <c r="H69" s="95"/>
      <c r="I69" s="94" t="n">
        <f aca="false">3956264251809/(10^6)</f>
        <v>3956264.251809</v>
      </c>
      <c r="J69" s="36"/>
      <c r="K69" s="92"/>
      <c r="L69" s="35" t="n">
        <v>5578590</v>
      </c>
      <c r="M69" s="97"/>
      <c r="N69" s="95"/>
      <c r="O69" s="35" t="n">
        <v>7698128.468</v>
      </c>
      <c r="P69" s="97"/>
      <c r="Q69" s="95"/>
      <c r="R69" s="35" t="n">
        <v>7759994.716</v>
      </c>
      <c r="S69" s="97"/>
      <c r="T69" s="95"/>
      <c r="U69" s="35" t="n">
        <f aca="false">8010711596/10^3</f>
        <v>8010711.596</v>
      </c>
      <c r="V69" s="97"/>
      <c r="W69" s="95"/>
      <c r="X69" s="93" t="n">
        <f aca="false">U69</f>
        <v>8010711.596</v>
      </c>
      <c r="Y69" s="36"/>
    </row>
    <row r="70" s="27" customFormat="true" ht="15" hidden="false" customHeight="false" outlineLevel="0" collapsed="false">
      <c r="B70" s="136" t="s">
        <v>70</v>
      </c>
      <c r="D70" s="137"/>
      <c r="E70" s="95"/>
      <c r="F70" s="94" t="n">
        <f aca="false">86348146527/(10^6)</f>
        <v>86348.146527</v>
      </c>
      <c r="G70" s="36"/>
      <c r="H70" s="95"/>
      <c r="I70" s="94" t="n">
        <f aca="false">121616267310/(10^6)</f>
        <v>121616.26731</v>
      </c>
      <c r="J70" s="36"/>
      <c r="K70" s="92"/>
      <c r="L70" s="35" t="n">
        <v>216437</v>
      </c>
      <c r="M70" s="97"/>
      <c r="N70" s="95"/>
      <c r="O70" s="35" t="n">
        <v>286562.043</v>
      </c>
      <c r="P70" s="97"/>
      <c r="Q70" s="95"/>
      <c r="R70" s="35" t="n">
        <v>296445.219</v>
      </c>
      <c r="S70" s="97"/>
      <c r="T70" s="95"/>
      <c r="U70" s="35" t="n">
        <f aca="false">340125390/10^3</f>
        <v>340125.39</v>
      </c>
      <c r="V70" s="97"/>
      <c r="W70" s="95"/>
      <c r="X70" s="93" t="n">
        <f aca="false">U70</f>
        <v>340125.39</v>
      </c>
      <c r="Y70" s="36"/>
    </row>
    <row r="71" s="27" customFormat="true" ht="15" hidden="false" customHeight="false" outlineLevel="0" collapsed="false">
      <c r="B71" s="136" t="s">
        <v>71</v>
      </c>
      <c r="D71" s="137"/>
      <c r="E71" s="95"/>
      <c r="F71" s="94" t="n">
        <f aca="false">(F68-SUM(F69:F70))</f>
        <v>46917.5906189999</v>
      </c>
      <c r="G71" s="36"/>
      <c r="H71" s="95"/>
      <c r="I71" s="94" t="n">
        <f aca="false">(I68-SUM(I69:I70))</f>
        <v>37080.813319</v>
      </c>
      <c r="J71" s="36"/>
      <c r="K71" s="92"/>
      <c r="L71" s="106" t="n">
        <f aca="false">L68-SUM(L69:L70)</f>
        <v>249440</v>
      </c>
      <c r="M71" s="97"/>
      <c r="N71" s="95"/>
      <c r="O71" s="106" t="n">
        <f aca="false">O68-SUM(O69:O70)</f>
        <v>304592.248</v>
      </c>
      <c r="P71" s="97"/>
      <c r="Q71" s="95"/>
      <c r="R71" s="106" t="n">
        <f aca="false">R68-SUM(R69:R70)</f>
        <v>371225.627000001</v>
      </c>
      <c r="S71" s="97"/>
      <c r="T71" s="95"/>
      <c r="U71" s="106" t="n">
        <f aca="false">U68-SUM(U69:U70)</f>
        <v>407265.388</v>
      </c>
      <c r="V71" s="97"/>
      <c r="W71" s="95"/>
      <c r="X71" s="93" t="n">
        <f aca="false">U71</f>
        <v>407265.388</v>
      </c>
      <c r="Y71" s="36"/>
    </row>
    <row r="72" s="27" customFormat="true" ht="15.75" hidden="false" customHeight="true" outlineLevel="0" collapsed="false">
      <c r="B72" s="144" t="s">
        <v>72</v>
      </c>
      <c r="C72" s="145"/>
      <c r="D72" s="146"/>
      <c r="E72" s="147"/>
      <c r="F72" s="94" t="n">
        <f aca="false">3233144941123/(10^6)</f>
        <v>3233144.941123</v>
      </c>
      <c r="G72" s="41"/>
      <c r="H72" s="147"/>
      <c r="I72" s="94" t="n">
        <f aca="false">3977651768831/(10^6)</f>
        <v>3977651.768831</v>
      </c>
      <c r="J72" s="41"/>
      <c r="K72" s="149"/>
      <c r="L72" s="40" t="n">
        <v>7925191</v>
      </c>
      <c r="M72" s="130"/>
      <c r="N72" s="147"/>
      <c r="O72" s="40" t="n">
        <v>9773024.071</v>
      </c>
      <c r="P72" s="130"/>
      <c r="Q72" s="147"/>
      <c r="R72" s="40" t="n">
        <v>10732508.224</v>
      </c>
      <c r="S72" s="130"/>
      <c r="T72" s="147"/>
      <c r="U72" s="40" t="n">
        <f aca="false">11466505800/10^3</f>
        <v>11466505.8</v>
      </c>
      <c r="V72" s="130"/>
      <c r="W72" s="147"/>
      <c r="X72" s="148" t="n">
        <f aca="false">U72</f>
        <v>11466505.8</v>
      </c>
      <c r="Y72" s="41"/>
    </row>
    <row r="73" s="5" customFormat="true" ht="15" hidden="false" customHeight="false" outlineLevel="0" collapsed="false">
      <c r="F73" s="150" t="b">
        <f aca="false">ROUND(F62,0)=ROUND(F50,0)</f>
        <v>1</v>
      </c>
      <c r="I73" s="150" t="b">
        <f aca="false">ROUND(I62,0)=ROUND(I50,0)</f>
        <v>1</v>
      </c>
      <c r="L73" s="150" t="b">
        <f aca="false">ROUND(L62,0)=ROUND(L50,0)</f>
        <v>1</v>
      </c>
      <c r="M73" s="6"/>
      <c r="O73" s="150" t="b">
        <f aca="false">ROUND(O62,0)=ROUND(O50,0)</f>
        <v>1</v>
      </c>
      <c r="P73" s="6"/>
      <c r="R73" s="150" t="b">
        <f aca="false">ROUND(R62,0)=ROUND(R50,0)</f>
        <v>1</v>
      </c>
      <c r="S73" s="6"/>
      <c r="U73" s="150" t="b">
        <f aca="false">ROUND(U62,0)=ROUND(U50,0)</f>
        <v>1</v>
      </c>
      <c r="V73" s="6"/>
      <c r="X73" s="150" t="b">
        <f aca="false">ROUND(X62,0)=ROUND(X50,0)</f>
        <v>1</v>
      </c>
    </row>
    <row r="74" customFormat="false" ht="15" hidden="false" customHeight="false" outlineLevel="0" collapsed="false">
      <c r="F74" s="151" t="n">
        <f aca="false">(F65+F66+F69)-F52-F53</f>
        <v>1707095.029881</v>
      </c>
      <c r="I74" s="151" t="n">
        <f aca="false">(I65+I66+I69)-I52-I53</f>
        <v>3961280.799666</v>
      </c>
      <c r="L74" s="151"/>
      <c r="O74" s="151"/>
      <c r="R74" s="151"/>
      <c r="U74" s="151"/>
    </row>
    <row r="75" s="3" customFormat="true" ht="15" hidden="false" customHeight="false" outlineLevel="0" collapsed="false">
      <c r="M75" s="4"/>
      <c r="P75" s="4"/>
      <c r="S75" s="4"/>
      <c r="V75" s="4"/>
    </row>
    <row r="76" customFormat="false" ht="13.5" hidden="false" customHeight="true" outlineLevel="0" collapsed="false"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</row>
    <row r="77" customFormat="false" ht="13.5" hidden="false" customHeight="true" outlineLevel="0" collapsed="false"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customFormat="false" ht="13.5" hidden="false" customHeight="true" outlineLevel="0" collapsed="false"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</row>
    <row r="79" customFormat="false" ht="13.5" hidden="false" customHeight="true" outlineLevel="0" collapsed="false"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</row>
    <row r="80" customFormat="false" ht="13.5" hidden="false" customHeight="true" outlineLevel="0" collapsed="false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</row>
    <row r="81" customFormat="false" ht="13.5" hidden="false" customHeight="true" outlineLevel="0" collapsed="false"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</row>
    <row r="82" customFormat="false" ht="13.5" hidden="false" customHeight="true" outlineLevel="0" collapsed="false"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</row>
    <row r="83" customFormat="false" ht="13.5" hidden="false" customHeight="true" outlineLevel="0" collapsed="false"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</row>
    <row r="84" customFormat="false" ht="13.5" hidden="false" customHeight="true" outlineLevel="0" collapsed="false">
      <c r="B84" s="154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</row>
    <row r="85" customFormat="false" ht="12.75" hidden="false" customHeight="true" outlineLevel="0" collapsed="false">
      <c r="B85" s="3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</row>
    <row r="86" customFormat="false" ht="15.75" hidden="false" customHeight="true" outlineLevel="0" collapsed="false"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</row>
    <row r="87" customFormat="false" ht="15.75" hidden="false" customHeight="true" outlineLevel="0" collapsed="false"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</row>
    <row r="88" customFormat="false" ht="15.75" hidden="false" customHeight="true" outlineLevel="0" collapsed="false"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customFormat="false" ht="15" hidden="false" customHeight="false" outlineLevel="0" collapsed="false"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</row>
    <row r="90" customFormat="false" ht="15" hidden="false" customHeight="false" outlineLevel="0" collapsed="false">
      <c r="B90" s="157"/>
    </row>
    <row r="91" customFormat="false" ht="15.75" hidden="false" customHeight="true" outlineLevel="0" collapsed="false"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</row>
    <row r="92" customFormat="false" ht="15.75" hidden="false" customHeight="true" outlineLevel="0" collapsed="false"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</row>
    <row r="93" customFormat="false" ht="15.75" hidden="false" customHeight="true" outlineLevel="0" collapsed="false"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</row>
    <row r="94" customFormat="false" ht="15.75" hidden="false" customHeight="true" outlineLevel="0" collapsed="false"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</row>
    <row r="95" customFormat="false" ht="15" hidden="false" customHeight="false" outlineLevel="0" collapsed="false"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</row>
    <row r="96" customFormat="false" ht="15.75" hidden="false" customHeight="true" outlineLevel="0" collapsed="false"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</row>
    <row r="97" customFormat="false" ht="15.75" hidden="false" customHeight="true" outlineLevel="0" collapsed="false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</row>
    <row r="98" customFormat="false" ht="15" hidden="false" customHeight="false" outlineLevel="0" collapsed="false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</row>
    <row r="99" customFormat="false" ht="15" hidden="false" customHeight="false" outlineLevel="0" collapsed="false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</row>
    <row r="100" customFormat="false" ht="15.75" hidden="false" customHeight="true" outlineLevel="0" collapsed="false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</row>
    <row r="101" customFormat="false" ht="15" hidden="false" customHeight="false" outlineLevel="0" collapsed="false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</row>
    <row r="102" customFormat="false" ht="15" hidden="false" customHeight="false" outlineLevel="0" collapsed="false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</row>
    <row r="103" customFormat="false" ht="15" hidden="false" customHeight="false" outlineLevel="0" collapsed="false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</row>
    <row r="104" customFormat="false" ht="15" hidden="false" customHeight="false" outlineLevel="0" collapsed="false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</row>
    <row r="105" customFormat="false" ht="15" hidden="false" customHeight="false" outlineLevel="0" collapsed="false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</row>
  </sheetData>
  <mergeCells count="45">
    <mergeCell ref="B4:D4"/>
    <mergeCell ref="E4:G4"/>
    <mergeCell ref="H4:J4"/>
    <mergeCell ref="K4:Y4"/>
    <mergeCell ref="E5:G5"/>
    <mergeCell ref="H5:J5"/>
    <mergeCell ref="K5:M5"/>
    <mergeCell ref="N5:P5"/>
    <mergeCell ref="Q5:S5"/>
    <mergeCell ref="T5:V5"/>
    <mergeCell ref="W5:Y5"/>
    <mergeCell ref="B8:D8"/>
    <mergeCell ref="B9:D9"/>
    <mergeCell ref="B10:D10"/>
    <mergeCell ref="B11:D11"/>
    <mergeCell ref="B14:B16"/>
    <mergeCell ref="B17:B19"/>
    <mergeCell ref="B20:B22"/>
    <mergeCell ref="B23:B25"/>
    <mergeCell ref="B26:C27"/>
    <mergeCell ref="B28:C29"/>
    <mergeCell ref="B32:D32"/>
    <mergeCell ref="B33:D33"/>
    <mergeCell ref="B34:D34"/>
    <mergeCell ref="B37:D37"/>
    <mergeCell ref="B40:D40"/>
    <mergeCell ref="B44:D44"/>
    <mergeCell ref="B46:D46"/>
    <mergeCell ref="B50:D50"/>
    <mergeCell ref="B62:D62"/>
    <mergeCell ref="B76:Y76"/>
    <mergeCell ref="B77:Y77"/>
    <mergeCell ref="B78:Y78"/>
    <mergeCell ref="B79:Y79"/>
    <mergeCell ref="B80:Y80"/>
    <mergeCell ref="B86:Y86"/>
    <mergeCell ref="B87:Y87"/>
    <mergeCell ref="B88:Y88"/>
    <mergeCell ref="B89:Y89"/>
    <mergeCell ref="B91:Y91"/>
    <mergeCell ref="B92:Y92"/>
    <mergeCell ref="B93:Y93"/>
    <mergeCell ref="B94:Y94"/>
    <mergeCell ref="B95:Y95"/>
    <mergeCell ref="B96:Y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O9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4" ySplit="6" topLeftCell="EG7" activePane="bottomRight" state="frozen"/>
      <selection pane="topLeft" activeCell="A1" activeCellId="0" sqref="A1"/>
      <selection pane="topRight" activeCell="EG1" activeCellId="0" sqref="EG1"/>
      <selection pane="bottomLeft" activeCell="A7" activeCellId="0" sqref="A7"/>
      <selection pane="bottomRight" activeCell="EG7" activeCellId="0" sqref="EG7"/>
    </sheetView>
  </sheetViews>
  <sheetFormatPr defaultColWidth="9" defaultRowHeight="15" customHeight="false" zeroHeight="false" outlineLevelRow="0" outlineLevelCol="1"/>
  <cols>
    <col collapsed="false" customWidth="true" hidden="false" outlineLevel="0" max="1" min="1" style="1" width="1.09"/>
    <col collapsed="false" customWidth="true" hidden="false" outlineLevel="0" max="2" min="2" style="1" width="10.6"/>
    <col collapsed="false" customWidth="true" hidden="false" outlineLevel="0" max="3" min="3" style="1" width="20.2"/>
    <col collapsed="false" customWidth="true" hidden="false" outlineLevel="0" max="4" min="4" style="1" width="18.59"/>
    <col collapsed="false" customWidth="false" hidden="true" outlineLevel="1" max="136" min="5" style="1" width="9"/>
    <col collapsed="false" customWidth="false" hidden="false" outlineLevel="0" max="141" min="137" style="1" width="9"/>
    <col collapsed="false" customWidth="false" hidden="false" outlineLevel="0" max="142" min="142" style="2" width="9"/>
    <col collapsed="false" customWidth="false" hidden="false" outlineLevel="0" max="144" min="143" style="1" width="9"/>
    <col collapsed="false" customWidth="false" hidden="false" outlineLevel="0" max="145" min="145" style="2" width="9"/>
    <col collapsed="false" customWidth="false" hidden="false" outlineLevel="0" max="147" min="146" style="1" width="9"/>
    <col collapsed="false" customWidth="true" hidden="false" outlineLevel="0" max="148" min="148" style="2" width="10.6"/>
    <col collapsed="false" customWidth="false" hidden="false" outlineLevel="0" max="150" min="149" style="1" width="9"/>
    <col collapsed="false" customWidth="false" hidden="false" outlineLevel="0" max="151" min="151" style="2" width="9"/>
    <col collapsed="false" customWidth="false" hidden="false" outlineLevel="0" max="156" min="152" style="1" width="9"/>
    <col collapsed="false" customWidth="false" hidden="false" outlineLevel="0" max="157" min="157" style="2" width="9"/>
    <col collapsed="false" customWidth="false" hidden="false" outlineLevel="0" max="159" min="158" style="1" width="9"/>
    <col collapsed="false" customWidth="false" hidden="false" outlineLevel="0" max="160" min="160" style="2" width="9"/>
    <col collapsed="false" customWidth="false" hidden="false" outlineLevel="0" max="162" min="161" style="1" width="9"/>
    <col collapsed="false" customWidth="true" hidden="false" outlineLevel="0" max="163" min="163" style="2" width="10.6"/>
    <col collapsed="false" customWidth="false" hidden="false" outlineLevel="0" max="165" min="164" style="1" width="9"/>
    <col collapsed="false" customWidth="false" hidden="false" outlineLevel="0" max="166" min="166" style="2" width="9"/>
    <col collapsed="false" customWidth="false" hidden="false" outlineLevel="0" max="169" min="167" style="1" width="9"/>
    <col collapsed="false" customWidth="true" hidden="false" outlineLevel="0" max="170" min="170" style="1" width="10.4"/>
    <col collapsed="false" customWidth="false" hidden="false" outlineLevel="0" max="16384" min="171" style="1" width="9"/>
  </cols>
  <sheetData>
    <row r="1" s="3" customFormat="true" ht="15" hidden="false" customHeight="false" outlineLevel="0" collapsed="false">
      <c r="B1" s="3" t="s">
        <v>0</v>
      </c>
      <c r="C1" s="3" t="s">
        <v>75</v>
      </c>
      <c r="EL1" s="4"/>
      <c r="EO1" s="4"/>
      <c r="ER1" s="4"/>
      <c r="EU1" s="4"/>
      <c r="FA1" s="4"/>
      <c r="FD1" s="4"/>
      <c r="FG1" s="4"/>
      <c r="FJ1" s="4"/>
    </row>
    <row r="2" s="3" customFormat="true" ht="15" hidden="false" customHeight="false" outlineLevel="0" collapsed="false">
      <c r="B2" s="3" t="s">
        <v>76</v>
      </c>
      <c r="C2" s="3" t="s">
        <v>77</v>
      </c>
      <c r="EL2" s="4"/>
      <c r="EO2" s="4"/>
      <c r="ER2" s="4"/>
      <c r="EU2" s="4"/>
      <c r="FA2" s="4"/>
      <c r="FD2" s="4"/>
      <c r="FG2" s="4"/>
      <c r="FJ2" s="4"/>
    </row>
    <row r="3" s="5" customFormat="true" ht="15.75" hidden="false" customHeight="true" outlineLevel="0" collapsed="false">
      <c r="D3" s="5" t="s">
        <v>4</v>
      </c>
      <c r="E3" s="5" t="str">
        <f aca="false">IF(AND(E8=F15,E8=E32,E9=F21,E9=E38,E11=F24,E11=E43,F18=E35),"T","F")</f>
        <v>T</v>
      </c>
      <c r="F3" s="5" t="str">
        <f aca="false">IF(AND(F8=F16,F8=F32,F9=F22,F9=F38,F11=F25,F11=F43,F19=F35),"T","F")</f>
        <v>T</v>
      </c>
      <c r="G3" s="6"/>
      <c r="H3" s="5" t="str">
        <f aca="false">IF(AND(H8=I15,H8=(H32-E32),H9=I21,H9=(H38-E38),H11=I24,H11=(H43-E43),I18=H35),"T","F")</f>
        <v>T</v>
      </c>
      <c r="I3" s="5" t="str">
        <f aca="false">IF(AND(I8=I16,I8=(I32-F32),I9=I22,I9=(I38-F38),I11=I25,I11=(I43-F43),I19=I35),"T","F")</f>
        <v>T</v>
      </c>
      <c r="J3" s="6"/>
      <c r="K3" s="5" t="str">
        <f aca="false">IF(AND(K8=L15,K8=(K32-H32),K9=L21,K9=(K38-H38),K11=L24,K11=(K43-H43),L18=K35),"T","F")</f>
        <v>T</v>
      </c>
      <c r="L3" s="5" t="str">
        <f aca="false">IF(AND(L8=L16,L8=(L32-I32),L9=L22,L9=(L38-I38),L11=L25,L11=(L43-I43),L19=L35),"T","F")</f>
        <v>T</v>
      </c>
      <c r="M3" s="6"/>
      <c r="N3" s="5" t="str">
        <f aca="false">IF(AND(N8=O15,N8=(N32-K32),N9=O21,N9=(N38-K38),N11=O24,N11=(N43-K43),O18=N35),"T","F")</f>
        <v>T</v>
      </c>
      <c r="O3" s="5" t="str">
        <f aca="false">IF(AND(O8=O16,O8=(O32-L32),O9=O22,O9=(O38-L38),O11=O25,O11=(O43-L43),O19=O35),"T","F")</f>
        <v>T</v>
      </c>
      <c r="P3" s="6"/>
      <c r="Q3" s="5" t="str">
        <f aca="false">IF(AND(Q8=R15,Q8=Q32,Q9=R21,Q9=Q38,Q11=R24,Q11=Q43,R18=Q35),"T","F")</f>
        <v>T</v>
      </c>
      <c r="R3" s="5" t="str">
        <f aca="false">IF(AND(R8=R16,R8=R32,R9=R22,R9=R38,R11=R25,R11=R43,R19=R35),"T","F")</f>
        <v>T</v>
      </c>
      <c r="T3" s="5" t="str">
        <f aca="false">IF(AND(T8=U15,T8=T32,T9=U21,T9=T38,T11=U24,T11=T43,U18=T35),"T","F")</f>
        <v>T</v>
      </c>
      <c r="U3" s="5" t="str">
        <f aca="false">IF(AND(U8=U16,U8=U32,U9=U22,U9=U38,U11=U25,U11=U43,U19=U35),"T","F")</f>
        <v>T</v>
      </c>
      <c r="V3" s="6"/>
      <c r="W3" s="5" t="str">
        <f aca="false">IF(AND(W8=X15,W8=(W32-T32),W9=X21,W9=(W38-T38),W11=X24,W11=(W43-T43),X18=W35),"T","F")</f>
        <v>T</v>
      </c>
      <c r="X3" s="5" t="str">
        <f aca="false">IF(AND(X8=X16,X8=(X32-U32),X9=X22,X9=(X38-U38),X11=X25,X11=(X43-U43),X19=X35),"T","F")</f>
        <v>T</v>
      </c>
      <c r="Y3" s="6"/>
      <c r="Z3" s="5" t="str">
        <f aca="false">IF(AND(Z8=AA15,Z8=(Z32-W32),Z9=AA21,Z9=(Z38-W38),Z11=AA24,Z11=(Z43-W43),AA18=Z35),"T","F")</f>
        <v>T</v>
      </c>
      <c r="AA3" s="5" t="str">
        <f aca="false">IF(AND(AA8=AA16,AA8=(AA32-X32),AA9=AA22,AA9=(AA38-X38),AA11=AA25,AA11=(AA43-X43),AA19=AA35),"T","F")</f>
        <v>T</v>
      </c>
      <c r="AB3" s="6"/>
      <c r="AC3" s="5" t="str">
        <f aca="false">IF(AND(AC8=AD15,AC8=(AC32-Z32),AC9=AD21,AC9=(AC38-Z38),AC11=AD24,AC11=(AC43-Z43),AD18=AC35),"T","F")</f>
        <v>T</v>
      </c>
      <c r="AD3" s="5" t="str">
        <f aca="false">IF(AND(AD8=AD16,AD8=(AD32-AA32),AD9=AD22,AD9=(AD38-AA38),AD11=AD25,AD11=(AD43-AA43),AD19=AD35),"T","F")</f>
        <v>T</v>
      </c>
      <c r="AE3" s="6"/>
      <c r="AF3" s="5" t="str">
        <f aca="false">IF(AND(AF8=AG15,AF8=AF32,AF9=AG21,AF9=AF38,AF11=AG24,AF11=AF43,AG18=AF35),"T","F")</f>
        <v>T</v>
      </c>
      <c r="AG3" s="5" t="str">
        <f aca="false">IF(AND(AG8=AG16,AG8=AG32,AG9=AG22,AG9=AG38,AG11=AG25,AG11=AG43,AG19=AG35),"T","F")</f>
        <v>T</v>
      </c>
      <c r="AI3" s="5" t="str">
        <f aca="false">IF(AND(AI8=AJ15,AI8=AI32,AI9=AJ21,AI9=AI38,AI11=AJ24,AI11=AI43,AJ18=AI35),"T","F")</f>
        <v>T</v>
      </c>
      <c r="AJ3" s="5" t="str">
        <f aca="false">IF(AND(AJ8=AJ16,AJ8=AJ32,AJ9=AJ22,AJ9=AJ38,AJ11=AJ25,AJ11=AJ43,AJ19=AJ35),"T","F")</f>
        <v>T</v>
      </c>
      <c r="AK3" s="6"/>
      <c r="AL3" s="5" t="str">
        <f aca="false">IF(AND(AL8=AM15,AL8=(AL32-AI32),AL9=AM21,AL9=(AL38-AI38),AL11=AM24,AL11=(AL43-AI43),AM18=AL35),"T","F")</f>
        <v>T</v>
      </c>
      <c r="AM3" s="5" t="str">
        <f aca="false">IF(AND(AM8=AM16,AM8=(AM32-AJ32),AM9=AM22,AM9=(AM38-AJ38),AM11=AM25,AM11=(AM43-AJ43),AM19=AM35),"T","F")</f>
        <v>T</v>
      </c>
      <c r="AN3" s="6"/>
      <c r="AO3" s="5" t="str">
        <f aca="false">IF(AND(AO8=AP15,AO8=(AO32-AL32),AO9=AP21,AO9=(AO38-AL38),AO11=AP24,AO11=(AO43-AL43),AP18=AO35),"T","F")</f>
        <v>T</v>
      </c>
      <c r="AP3" s="5" t="str">
        <f aca="false">IF(AND(AP8=AP16,AP8=(AP32-AM32),AP9=AP22,AP9=(AP38-AM38),AP11=AP25,AP11=(AP43-AM43),AP19=AP35),"T","F")</f>
        <v>T</v>
      </c>
      <c r="AQ3" s="6"/>
      <c r="AR3" s="5" t="str">
        <f aca="false">IF(AND(AR8=AS15,AR8=(AR32-AO32),AR9=AS21,AR9=(AR38-AO38),AR11=AS24,AR11=(AR43-AO43),AS18=AR35),"T","F")</f>
        <v>T</v>
      </c>
      <c r="AS3" s="5" t="str">
        <f aca="false">IF(AND(AS8=AS16,AS8=(AS32-AP32),AS9=AS22,AS9=(AS38-AP38),AS11=AS25,AS11=(AS43-AP43),AS19=AS35),"T","F")</f>
        <v>T</v>
      </c>
      <c r="AT3" s="6"/>
      <c r="AU3" s="5" t="str">
        <f aca="false">IF(AND(AU8=AV15,AU8=AU32,AU9=AV21,AU9=AU38,AU11=AV24,AU11=AU43,AV18=AU35),"T","F")</f>
        <v>T</v>
      </c>
      <c r="AV3" s="5" t="str">
        <f aca="false">IF(AND(AV8=AV16,AV8=AV32,AV9=AV22,AV9=AV38,AV11=AV25,AV11=AV43,AV19=AV35),"T","F")</f>
        <v>T</v>
      </c>
      <c r="AX3" s="5" t="str">
        <f aca="false">IF(AND(AX8=AY15,AX8=AX32,AX9=AY21,AX9=AX38,AX11=AY24,AX11=AX43,AY18=AX35),"T","F")</f>
        <v>T</v>
      </c>
      <c r="AY3" s="5" t="str">
        <f aca="false">IF(AND(AY8=AY16,AY8=AY32,AY9=AY22,AY9=AY38,AY11=AY25,AY11=AY43,AY19=AY35),"T","F")</f>
        <v>T</v>
      </c>
      <c r="AZ3" s="6"/>
      <c r="BA3" s="5" t="str">
        <f aca="false">IF(AND(BA8=BB15,BA8=(BA32-AX32),BA9=BB21,BA9=(BA38-AX38),BA11=BB24,BA11=(BA43-AX43),BB18=BA35),"T","F")</f>
        <v>T</v>
      </c>
      <c r="BB3" s="5" t="str">
        <f aca="false">IF(AND(BB8=BB16,BB8=(BB32-AY32),BB9=BB22,BB9=(BB38-AY38),BB11=BB25,BB11=(BB43-AY43),BB19=BB35),"T","F")</f>
        <v>T</v>
      </c>
      <c r="BC3" s="6"/>
      <c r="BD3" s="5" t="str">
        <f aca="false">IF(AND(BD8=BE15,BD8=(BD32-BA32),BD9=BE21,BD9=(BD38-BA38),BD11=BE24,BD11=(BD43-BA43),BE18=BD35),"T","F")</f>
        <v>T</v>
      </c>
      <c r="BE3" s="5" t="str">
        <f aca="false">IF(AND(BE8=BE16,BE8=(BE32-BB32),BE9=BE22,BE9=(BE38-BB38),BE11=BE25,BE11=(BE43-BB43),BE19=BE35),"T","F")</f>
        <v>T</v>
      </c>
      <c r="BF3" s="6"/>
      <c r="BG3" s="5" t="str">
        <f aca="false">IF(AND(BG8=BH15,BG8=(BG32-BD32),BG9=BH21,BG9=(BG38-BD38),BG11=BH24,BG11=(BG43-BD43),BH18=BG35),"T","F")</f>
        <v>T</v>
      </c>
      <c r="BH3" s="5" t="str">
        <f aca="false">IF(AND(BH8=BH16,BH8=(BH32-BE32),BH9=BH22,BH9=(BH38-BE38),BH11=BH25,BH11=(BH43-BE43),BH19=BH35),"T","F")</f>
        <v>T</v>
      </c>
      <c r="BI3" s="6"/>
      <c r="BJ3" s="5" t="str">
        <f aca="false">IF(AND(BJ8=BK15,BJ8=BJ32,BJ9=BK21,BJ9=BJ38,BJ11=BK24,BJ11=BJ43,BK18=BJ35),"T","F")</f>
        <v>T</v>
      </c>
      <c r="BK3" s="5" t="str">
        <f aca="false">IF(AND(BK8=BK16,BK8=BK32,BK9=BK22,BK9=BK38,BK11=BK25,BK11=BK43,BK19=BK35),"T","F")</f>
        <v>T</v>
      </c>
      <c r="BM3" s="5" t="str">
        <f aca="false">IF(AND(BM8=BN15,BM8=BM32,BM9=BN21,BM9=BM38,BM11=BN24,BM11=BM43,BN18=BM35),"T","F")</f>
        <v>T</v>
      </c>
      <c r="BN3" s="5" t="str">
        <f aca="false">IF(AND(BN8=BN16,BN8=BN32,BN9=BN22,BN9=BN38,BN11=BN25,BN11=BN43,BN19=BN35),"T","F")</f>
        <v>T</v>
      </c>
      <c r="BO3" s="6"/>
      <c r="BP3" s="5" t="str">
        <f aca="false">IF(AND(BP8=BQ15,BP8=(BP32-BM32),BP9=BQ21,BP9=(BP38-BM38),BP11=BQ24,BP11=(BP43-BM43),BQ18=BP35),"T","F")</f>
        <v>T</v>
      </c>
      <c r="BQ3" s="5" t="str">
        <f aca="false">IF(AND(BQ8=BQ16,BQ8=(BQ32-BN32),BQ9=BQ22,BQ9=(BQ38-BN38),BQ11=BQ25,BQ11=(BQ43-BN43),BQ19=BQ35),"T","F")</f>
        <v>T</v>
      </c>
      <c r="BR3" s="6"/>
      <c r="BS3" s="5" t="str">
        <f aca="false">IF(AND(BS8=BT15,BS8=(BS32-BP32),BS9=BT21,BS9=(BS38-BP38),BS11=BT24,BS11=(BS43-BP43),BT18=BS35),"T","F")</f>
        <v>T</v>
      </c>
      <c r="BT3" s="5" t="str">
        <f aca="false">IF(AND(BT8=BT16,BT8=(BT32-BQ32),BT9=BT22,BT9=(BT38-BQ38),BT11=BT25,BT11=(BT43-BQ43),BT19=BT35),"T","F")</f>
        <v>T</v>
      </c>
      <c r="BU3" s="6"/>
      <c r="BV3" s="5" t="str">
        <f aca="false">IF(AND(BV8=BW15,BV8=(BV32-BS32),BV9=BW21,BV9=(BV38-BS38),BV11=BW24,BV11=(BV43-BS43),BW18=BV35),"T","F")</f>
        <v>T</v>
      </c>
      <c r="BW3" s="5" t="str">
        <f aca="false">IF(AND(BW8=BW16,BW8=(BW32-BT32),BW9=BW22,BW9=(BW38-BT38),BW11=BW25,BW11=(BW43-BT43),BW19=BW35),"T","F")</f>
        <v>T</v>
      </c>
      <c r="BX3" s="6"/>
      <c r="BY3" s="5" t="str">
        <f aca="false">IF(AND(BY8=BZ15,BY8=BY32,BY9=BZ21,BY9=BY38,BY11=BZ24,BY11=BY43,BZ18=BY35),"T","F")</f>
        <v>T</v>
      </c>
      <c r="BZ3" s="5" t="str">
        <f aca="false">IF(AND(BZ8=BZ16,BZ8=BZ32,BZ9=BZ22,BZ9=BZ38,BZ11=BZ25,BZ11=BZ43,BZ19=BZ35),"T","F")</f>
        <v>T</v>
      </c>
      <c r="CB3" s="5" t="str">
        <f aca="false">IF(AND(CB8=CC15,CB8=CB32,CB9=CC21,CB9=CB38,CB11=CC24,CB11=CB43,CC18=CB35),"T","F")</f>
        <v>T</v>
      </c>
      <c r="CC3" s="5" t="str">
        <f aca="false">IF(AND(CC8=CC16,CC8=CC32,CC9=CC22,CC9=CC38,CC11=CC25,CC11=CC43,CC19=CC35),"T","F")</f>
        <v>T</v>
      </c>
      <c r="CD3" s="6"/>
      <c r="CE3" s="5" t="str">
        <f aca="false">IF(AND(CE8=CF15,CE8=(CE32-CB32),CE9=CF21,CE9=(CE38-CB38),CE11=CF24,CE11=(CE43-CB43),CF18=CE35),"T","F")</f>
        <v>T</v>
      </c>
      <c r="CF3" s="5" t="str">
        <f aca="false">IF(AND(CF8=CF16,CF8=(CF32-CC32),CF9=CF22,CF9=(CF38-CC38),CF11=CF25,CF11=(CF43-CC43),CF19=CF35),"T","F")</f>
        <v>T</v>
      </c>
      <c r="CG3" s="6"/>
      <c r="CH3" s="5" t="str">
        <f aca="false">IF(AND(CH8=CI15,CH8=(CH32-CE32),CH9=CI21,CH9=(CH38-CE38),CH11=CI24,CH11=(CH43-CE43),CI18=CH35),"T","F")</f>
        <v>T</v>
      </c>
      <c r="CI3" s="5" t="str">
        <f aca="false">IF(AND(CI8=CI16,CI8=(CI32-CF32),CI9=CI22,CI9=(CI38-CF38),CI11=CI25,CI11=(CI43-CF43),CI19=CI35),"T","F")</f>
        <v>T</v>
      </c>
      <c r="CJ3" s="6"/>
      <c r="CK3" s="5" t="str">
        <f aca="false">IF(AND(CK8=CL15,CK8=(CK32-CH32),CK9=CL21,CK9=(CK38-CH38),CK11=CL24,CK11=(CK43-CH43),CL18=CK35),"T","F")</f>
        <v>T</v>
      </c>
      <c r="CL3" s="5" t="str">
        <f aca="false">IF(AND(CL8=CL16,CL8=(CL32-CI32),CL9=CL22,CL9=(CL38-CI38),CL11=CL25,CL11=(CL43-CI43),CL19=CL35),"T","F")</f>
        <v>T</v>
      </c>
      <c r="CM3" s="6"/>
      <c r="CN3" s="5" t="str">
        <f aca="false">IF(AND(CN8=CO15,CN8=CN32,CN9=CO21,CN9=CN38,CN11=CO24,CN11=CN43,CO18=CN35),"T","F")</f>
        <v>T</v>
      </c>
      <c r="CO3" s="5" t="str">
        <f aca="false">IF(AND(CO8=CO16,CO8=CO32,CO9=CO22,CO9=CO38,CO11=CO25,CO11=CO43,CO19=CO35),"T","F")</f>
        <v>T</v>
      </c>
      <c r="CQ3" s="5" t="str">
        <f aca="false">IF(AND(CQ8=CR15,CQ8=CQ32,CQ9=CR21,CQ9=CQ38,CQ11=CR24,CQ11=CQ43,CR18=CQ35),"T","F")</f>
        <v>T</v>
      </c>
      <c r="CR3" s="5" t="str">
        <f aca="false">IF(AND(CR8=CR16,CR8=CR32,CR9=CR22,CR9=CR38,CR11=CR25,CR11=CR43,CR19=CR35),"T","F")</f>
        <v>T</v>
      </c>
      <c r="CS3" s="6"/>
      <c r="CT3" s="5" t="str">
        <f aca="false">IF(AND(CT8=CU15,CT8=(CT32-CQ32),CT9=CU21,CT9=(CT38-CQ38),CT11=CU24,CT11=(CT43-CQ43),CU18=CT35),"T","F")</f>
        <v>T</v>
      </c>
      <c r="CU3" s="5" t="str">
        <f aca="false">IF(AND(CU8=CU16,CU8=(CU32-CR32),CU9=CU22,CU9=(CU38-CR38),CU11=CU25,CU11=(CU43-CR43),CU19=CU35),"T","F")</f>
        <v>T</v>
      </c>
      <c r="CV3" s="6"/>
      <c r="CW3" s="5" t="str">
        <f aca="false">IF(AND(CW8=CX15,CW8=(CW32-CT32),CW9=CX21,CW9=(CW38-CT38),CW11=CX24,CW11=(CW43-CT43),CX18=CW35),"T","F")</f>
        <v>T</v>
      </c>
      <c r="CX3" s="5" t="str">
        <f aca="false">IF(AND(CX8=CX16,CX8=(CX32-CU32),CX9=CX22,CX9=(CX38-CU38),CX11=CX25,CX11=(CX43-CU43),CX19=CX35),"T","F")</f>
        <v>T</v>
      </c>
      <c r="CY3" s="6"/>
      <c r="CZ3" s="5" t="str">
        <f aca="false">IF(AND(CZ8=DA15,CZ8=(CZ32-CW32),CZ9=DA21,CZ9=(CZ38-CW38),CZ11=DA24,CZ11=(CZ43-CW43),DA18=CZ35),"T","F")</f>
        <v>T</v>
      </c>
      <c r="DA3" s="5" t="str">
        <f aca="false">IF(AND(DA8=DA16,DA8=(DA32-CX32),DA9=DA22,DA9=(DA38-CX38),DA11=DA25,DA11=(DA43-CX43),DA19=DA35),"T","F")</f>
        <v>T</v>
      </c>
      <c r="DB3" s="6"/>
      <c r="DC3" s="5" t="str">
        <f aca="false">IF(AND(DC8=DD15,DC8=DC32,DC9=DD21,DC9=DC38,DC11=DD24,DC11=DC43,DD18=DC35),"T","F")</f>
        <v>T</v>
      </c>
      <c r="DD3" s="5" t="str">
        <f aca="false">IF(AND(DD8=DD16,DD8=DD32,DD9=DD22,DD9=DD38,DD11=DD25,DD11=DD43,DD19=DD35),"T","F")</f>
        <v>T</v>
      </c>
      <c r="DF3" s="5" t="str">
        <f aca="false">IF(AND(DF8=DG15,DF8=DF32,DF9=DG21,DF9=DF38,DF11=DG24,DF11=DF43,DG18=DF35),"T","F")</f>
        <v>T</v>
      </c>
      <c r="DG3" s="5" t="str">
        <f aca="false">IF(AND(DG8=DG16,DG8=DG32,DG9=DG22,DG9=DG38,DG11=DG25,DG11=DG43,DG19=DG35),"T","F")</f>
        <v>T</v>
      </c>
      <c r="DH3" s="6"/>
      <c r="DI3" s="5" t="str">
        <f aca="false">IF(AND(DI8=DJ15,DI8=(DI32-DF32),DI9=DJ21,DI9=(DI38-DF38),DI11=DJ24,DI11=(DI43-DF43),DJ18=DI35),"T","F")</f>
        <v>T</v>
      </c>
      <c r="DJ3" s="5" t="str">
        <f aca="false">IF(AND(DJ8=DJ16,DJ8=(DJ32-DG32),DJ9=DJ22,DJ9=(DJ38-DG38),DJ11=DJ25,DJ11=(DJ43-DG43),DJ19=DJ35),"T","F")</f>
        <v>T</v>
      </c>
      <c r="DK3" s="6"/>
      <c r="DL3" s="5" t="str">
        <f aca="false">IF(AND(DL8=DM15,DL8=(DL32-DI32),DL9=DM21,DL9=(DL38-DI38),DL11=DM24,DL11=(DL43-DI43),DM18=DL35),"T","F")</f>
        <v>T</v>
      </c>
      <c r="DM3" s="5" t="str">
        <f aca="false">IF(AND(DM8=DM16,DM8=(DM32-DJ32),DM9=DM22,DM9=(DM38-DJ38),DM11=DM25,DM11=(DM43-DJ43),DM19=DM35),"T","F")</f>
        <v>T</v>
      </c>
      <c r="DN3" s="6"/>
      <c r="DO3" s="5" t="str">
        <f aca="false">IF(AND(DO8=DP15,DO8=(DO32-DL32),DO9=DP21,DO9=(DO38-DL38),DO11=DP24,DO11=(DO43-DL43),DP18=DO35),"T","F")</f>
        <v>T</v>
      </c>
      <c r="DP3" s="5" t="str">
        <f aca="false">IF(AND(DP8=DP16,DP8=(DP32-DM32),DP9=DP22,DP9=(DP38-DM38),DP11=DP25,DP11=(DP43-DM43),DP19=DP35),"T","F")</f>
        <v>T</v>
      </c>
      <c r="DQ3" s="6"/>
      <c r="DR3" s="5" t="str">
        <f aca="false">IF(AND(DR8=DS15,DR8=DR32,DR9=DS21,DR9=DR38,DR11=DS24,DR11=DR43,DS18=DR35),"T","F")</f>
        <v>T</v>
      </c>
      <c r="DS3" s="5" t="str">
        <f aca="false">IF(AND(DS8=DS16,DS8=DS32,DS9=DS22,DS9=DS38,DS11=DS25,DS11=DS43,DS19=DS35),"T","F")</f>
        <v>F</v>
      </c>
      <c r="DU3" s="5" t="str">
        <f aca="false">IF(AND(DU8=DV15,DU8=DU32,DU9=DV21,DU9=DU38,DU11=DV24,DU11=DU43,DV18=DU35),"T","F")</f>
        <v>T</v>
      </c>
      <c r="DV3" s="5" t="str">
        <f aca="false">IF(AND(DV8=DV16,DV8=DV32,DV9=DV22,DV9=DV38,DV11=DV25,DV11=DV43,DV19=DV35),"T","F")</f>
        <v>T</v>
      </c>
      <c r="DW3" s="6"/>
      <c r="DX3" s="5" t="str">
        <f aca="false">IF(AND(DX8=DY15,DX8=(DX32-DU32),DX9=DY21,DX9=(DX38-DU38),DX11=DY24,DX11=(DX43-DU43),DY18=(DX35-DU35)),"T","F")</f>
        <v>T</v>
      </c>
      <c r="DY3" s="5" t="str">
        <f aca="false">IF(AND(DY8=DY16,DY8=(DY32-DV32),DY9=DY22,DY9=(DY38-DV38),DY11=DY25,DY11=(DY43-DV43),DY19=(DY35-DV35)),"T","F")</f>
        <v>T</v>
      </c>
      <c r="DZ3" s="6"/>
      <c r="EA3" s="5" t="str">
        <f aca="false">IF(AND(EA8=EB15,EA8=(EA32-DX32),EA9=EB21,EA9=(EA38-DX38),EA11=EB24,EA11=(EA43-DX43),EB18=(EA35-DX35)),"T","F")</f>
        <v>T</v>
      </c>
      <c r="EB3" s="5" t="str">
        <f aca="false">IF(AND(EB8=EB16,EB8=(EB32-DY32),EB9=EB22,EB9=(EB38-DY38),EB11=EB25,EB11=(EB43-DY43),EB19=(EB35-DY35)),"T","F")</f>
        <v>T</v>
      </c>
      <c r="EC3" s="6"/>
      <c r="ED3" s="5" t="str">
        <f aca="false">IF(AND(ED8=EE15,ED8=(ED32-EA32),ED9=EE21,ED9=(ED38-EA38),ED11=EE24,ED11=(ED43-EA43),EE18=(ED35-EA35)),"T","F")</f>
        <v>T</v>
      </c>
      <c r="EE3" s="5" t="str">
        <f aca="false">IF(AND(EE8=EE16,EE8=(EE32-EB32),EE9=EE22,EE9=(EE38-EB38),EE11=EE25,EE11=(EE43-EB43),EE19=(EE35-EB35)),"T","F")</f>
        <v>T</v>
      </c>
      <c r="EF3" s="6"/>
      <c r="EG3" s="5" t="str">
        <f aca="false">IF(AND(EG8=EH15,EG8=EG32,EG9=EH21,EG9=EG38,EG11=EH24,EG11=EG43,EH18=EG35),"T","F")</f>
        <v>T</v>
      </c>
      <c r="EH3" s="5" t="str">
        <f aca="false">IF(AND(EH8=EH16,EH8=EH32,EH9=EH22,EH9=EH38,EH11=EH25,EH11=EH43,EH19=EH35),"T","F")</f>
        <v>F</v>
      </c>
      <c r="EJ3" s="5" t="str">
        <f aca="false">IF(AND(EJ8=EK15,EJ8=EJ32,EJ9=EK21,EJ9=EJ38,EJ11=EK24,EJ11=EJ43,EK18=EJ35),"T","F")</f>
        <v>T</v>
      </c>
      <c r="EK3" s="5" t="str">
        <f aca="false">IF(AND(EK8=EK16,EK8=EK32,EK9=EK22,EK9=EK38,EK11=EK25,EK11=EK43,EK19=EK35),"T","F")</f>
        <v>T</v>
      </c>
      <c r="EL3" s="6"/>
      <c r="EM3" s="5" t="str">
        <f aca="false">IF(AND(EM8=EN15,EM8=(EM32-EJ32),EM9=EN21,EM9=(EM38-EJ38),EM11=EN24,EM11=(EM43-EJ43),EN18=(EM35-EJ35)),"T","F")</f>
        <v>T</v>
      </c>
      <c r="EN3" s="5" t="str">
        <f aca="false">IF(AND(EN8=EN16,EN8=(EN32-EK32),EN9=EN22,EN9=(EN38-EK38),EN11=EN25,EN11=(EN43-EK43),EN19=(EN35-EK35)),"T","F")</f>
        <v>T</v>
      </c>
      <c r="EO3" s="6"/>
      <c r="EP3" s="5" t="str">
        <f aca="false">IF(AND(EP8=EQ15,EP8=(EP32-EM32),EP9=EQ21,EP9=(EP38-EM38),EP11=EQ24,EP11=(EP43-EM43),EQ18=(EP35-EM35)),"T","F")</f>
        <v>T</v>
      </c>
      <c r="EQ3" s="5" t="str">
        <f aca="false">IF(AND(EQ8=EQ16,EQ8=(EQ32-EN32),EQ9=EQ22,EQ9=(EQ38-EN38),EQ11=EQ25,EQ11=(EQ43-EN43),EQ19=(EQ35-EN35)),"T","F")</f>
        <v>T</v>
      </c>
      <c r="ER3" s="6"/>
      <c r="ES3" s="5" t="str">
        <f aca="false">IF(AND(ES8=ET15,ES8=(ES32-EP32),ES9=ET21,ES9=(ES38-EP38),ES11=ET24,ES11=(ES43-EP43),ET18=(ES35-EP35)),"T","F")</f>
        <v>T</v>
      </c>
      <c r="ET3" s="5" t="str">
        <f aca="false">IF(AND(ET8=ET16,ET8=(ET32-EQ32),ET9=ET22,ET9=(ET38-EQ38),ET11=ET25,ET11=(ET43-EQ43),ET19=(ET35-EQ35)),"T","F")</f>
        <v>T</v>
      </c>
      <c r="EU3" s="6"/>
      <c r="EV3" s="5" t="str">
        <f aca="false">IF(AND(EV8=EW15,EV8=EV32,EV9=EW21,EV9=EV38,EV11=EW24,EV11=EV43,EW18=EV35),"T","F")</f>
        <v>T</v>
      </c>
      <c r="EW3" s="5" t="str">
        <f aca="false">IF(AND(EW8=EW16,EW8=EW32,EW9=EW22,EW9=EW38,EW11=EW25,EW11=EW43,EW19=EW35),"T","F")</f>
        <v>T</v>
      </c>
      <c r="EY3" s="5" t="str">
        <f aca="false">IF(AND(EY8=EZ15,EY8=EY32,EY9=EZ21,EY9=EY38,EY11=EZ24,EY11=EY43,EZ18=EY35),"T","F")</f>
        <v>T</v>
      </c>
      <c r="EZ3" s="5" t="str">
        <f aca="false">IF(AND(EZ8=EZ16,EZ8=EZ32,EZ9=EZ22,EZ9=EZ38,EZ11=EZ25,EZ11=EZ43,EZ19=EZ35),"T","F")</f>
        <v>T</v>
      </c>
      <c r="FA3" s="6"/>
      <c r="FB3" s="5" t="str">
        <f aca="false">IF(AND(FB8=FC15,FB8=(FB32-EY32),FB9=FC21,FB9=(FB38-EY38),FB11=FC24,FB11=(FB43-EY43),FC18=(FB35-EY35)),"T","F")</f>
        <v>T</v>
      </c>
      <c r="FC3" s="5" t="str">
        <f aca="false">IF(AND(FC8=FC16,FC8=(FC32-EZ32),FC9=FC22,FC9=(FC38-EZ38),FC11=FC25,FC11=(FC43-EZ43),FC19=(FC35-EZ35)),"T","F")</f>
        <v>T</v>
      </c>
      <c r="FD3" s="6"/>
      <c r="FE3" s="5" t="str">
        <f aca="false">IF(AND(FE8=FF15,FE8=(FE32-FB32),FE9=FF21,FE9=(FE38-FB38),FE11=FF24,FE11=(FE43-FB43),FF18=(FE35-FB35)),"T","F")</f>
        <v>T</v>
      </c>
      <c r="FF3" s="5" t="str">
        <f aca="false">IF(AND(FF8=FF16,FF8=(FF32-FC32),FF9=FF22,FF9=(FF38-FC38),FF11=FF25,FF11=(FF43-FC43),FF19=(FF35-FC35)),"T","F")</f>
        <v>T</v>
      </c>
      <c r="FG3" s="6"/>
      <c r="FH3" s="5" t="str">
        <f aca="false">IF(AND(FH8=FI15,FH8=(FH32-FE32),FH9=FI21,FH9=(FH38-FE38),FH11=FI24,FH11=(FH43-FE43),FI18=(FH35-FE35)),"T","F")</f>
        <v>F</v>
      </c>
      <c r="FI3" s="5" t="str">
        <f aca="false">IF(AND(FI8=FI16,FI8=(FI32-FF32),FI9=FI22,FI9=(FI38-FF38),FI11=FI25,FI11=(FI43-FF43),FI19=(FI35-FF35)),"T","F")</f>
        <v>F</v>
      </c>
      <c r="FJ3" s="6"/>
      <c r="FK3" s="5" t="str">
        <f aca="false">IF(AND(FK8=FL15,FK8=FK32,FK9=FL21,FK9=FK38,FK11=FL24,FK11=FK43,FL18=FK35),"T","F")</f>
        <v>F</v>
      </c>
      <c r="FL3" s="5" t="str">
        <f aca="false">IF(AND(FL8=FL16,FL8=FL32,FL9=FL22,FL9=FL38,FL11=FL25,FL11=FL43,FL19=FL35),"T","F")</f>
        <v>F</v>
      </c>
    </row>
    <row r="4" customFormat="false" ht="15" hidden="false" customHeight="false" outlineLevel="0" collapsed="false">
      <c r="B4" s="7" t="s">
        <v>5</v>
      </c>
      <c r="C4" s="7"/>
      <c r="D4" s="7"/>
      <c r="E4" s="8" t="n">
        <v>2011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 t="n">
        <v>2012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 t="n">
        <v>2013</v>
      </c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 t="n">
        <v>2014</v>
      </c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 t="n">
        <v>2015</v>
      </c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 t="n">
        <v>2016</v>
      </c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 t="n">
        <v>2017</v>
      </c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 t="n">
        <v>2018</v>
      </c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 t="n">
        <v>2019</v>
      </c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 t="n">
        <v>2020</v>
      </c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 t="n">
        <v>2021</v>
      </c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</row>
    <row r="5" customFormat="false" ht="15" hidden="false" customHeight="false" outlineLevel="0" collapsed="false">
      <c r="B5" s="9" t="s">
        <v>6</v>
      </c>
      <c r="C5" s="10" t="s">
        <v>7</v>
      </c>
      <c r="D5" s="11"/>
      <c r="E5" s="14" t="s">
        <v>10</v>
      </c>
      <c r="F5" s="14"/>
      <c r="G5" s="14"/>
      <c r="H5" s="13" t="s">
        <v>11</v>
      </c>
      <c r="I5" s="13"/>
      <c r="J5" s="13"/>
      <c r="K5" s="13" t="s">
        <v>12</v>
      </c>
      <c r="L5" s="13"/>
      <c r="M5" s="13"/>
      <c r="N5" s="13" t="s">
        <v>9</v>
      </c>
      <c r="O5" s="13"/>
      <c r="P5" s="13"/>
      <c r="Q5" s="12" t="s">
        <v>8</v>
      </c>
      <c r="R5" s="12"/>
      <c r="S5" s="12"/>
      <c r="T5" s="14" t="s">
        <v>10</v>
      </c>
      <c r="U5" s="14"/>
      <c r="V5" s="14"/>
      <c r="W5" s="13" t="s">
        <v>11</v>
      </c>
      <c r="X5" s="13"/>
      <c r="Y5" s="13"/>
      <c r="Z5" s="13" t="s">
        <v>12</v>
      </c>
      <c r="AA5" s="13"/>
      <c r="AB5" s="13"/>
      <c r="AC5" s="13" t="s">
        <v>9</v>
      </c>
      <c r="AD5" s="13"/>
      <c r="AE5" s="13"/>
      <c r="AF5" s="12" t="s">
        <v>8</v>
      </c>
      <c r="AG5" s="12"/>
      <c r="AH5" s="12"/>
      <c r="AI5" s="14" t="s">
        <v>10</v>
      </c>
      <c r="AJ5" s="14"/>
      <c r="AK5" s="14"/>
      <c r="AL5" s="13" t="s">
        <v>11</v>
      </c>
      <c r="AM5" s="13"/>
      <c r="AN5" s="13"/>
      <c r="AO5" s="13" t="s">
        <v>12</v>
      </c>
      <c r="AP5" s="13"/>
      <c r="AQ5" s="13"/>
      <c r="AR5" s="13" t="s">
        <v>9</v>
      </c>
      <c r="AS5" s="13"/>
      <c r="AT5" s="13"/>
      <c r="AU5" s="12" t="s">
        <v>8</v>
      </c>
      <c r="AV5" s="12"/>
      <c r="AW5" s="12"/>
      <c r="AX5" s="14" t="s">
        <v>10</v>
      </c>
      <c r="AY5" s="14"/>
      <c r="AZ5" s="14"/>
      <c r="BA5" s="13" t="s">
        <v>11</v>
      </c>
      <c r="BB5" s="13"/>
      <c r="BC5" s="13"/>
      <c r="BD5" s="13" t="s">
        <v>12</v>
      </c>
      <c r="BE5" s="13"/>
      <c r="BF5" s="13"/>
      <c r="BG5" s="13" t="s">
        <v>9</v>
      </c>
      <c r="BH5" s="13"/>
      <c r="BI5" s="13"/>
      <c r="BJ5" s="12" t="s">
        <v>8</v>
      </c>
      <c r="BK5" s="12"/>
      <c r="BL5" s="12"/>
      <c r="BM5" s="14" t="s">
        <v>10</v>
      </c>
      <c r="BN5" s="14"/>
      <c r="BO5" s="14"/>
      <c r="BP5" s="13" t="s">
        <v>11</v>
      </c>
      <c r="BQ5" s="13"/>
      <c r="BR5" s="13"/>
      <c r="BS5" s="13" t="s">
        <v>12</v>
      </c>
      <c r="BT5" s="13"/>
      <c r="BU5" s="13"/>
      <c r="BV5" s="13" t="s">
        <v>9</v>
      </c>
      <c r="BW5" s="13"/>
      <c r="BX5" s="13"/>
      <c r="BY5" s="12" t="s">
        <v>8</v>
      </c>
      <c r="BZ5" s="12"/>
      <c r="CA5" s="12"/>
      <c r="CB5" s="14" t="s">
        <v>10</v>
      </c>
      <c r="CC5" s="14"/>
      <c r="CD5" s="14"/>
      <c r="CE5" s="13" t="s">
        <v>11</v>
      </c>
      <c r="CF5" s="13"/>
      <c r="CG5" s="13"/>
      <c r="CH5" s="13" t="s">
        <v>12</v>
      </c>
      <c r="CI5" s="13"/>
      <c r="CJ5" s="13"/>
      <c r="CK5" s="13" t="s">
        <v>9</v>
      </c>
      <c r="CL5" s="13"/>
      <c r="CM5" s="13"/>
      <c r="CN5" s="12" t="s">
        <v>8</v>
      </c>
      <c r="CO5" s="12"/>
      <c r="CP5" s="12"/>
      <c r="CQ5" s="14" t="s">
        <v>10</v>
      </c>
      <c r="CR5" s="14"/>
      <c r="CS5" s="14"/>
      <c r="CT5" s="13" t="s">
        <v>11</v>
      </c>
      <c r="CU5" s="13"/>
      <c r="CV5" s="13"/>
      <c r="CW5" s="13" t="s">
        <v>12</v>
      </c>
      <c r="CX5" s="13"/>
      <c r="CY5" s="13"/>
      <c r="CZ5" s="13" t="s">
        <v>9</v>
      </c>
      <c r="DA5" s="13"/>
      <c r="DB5" s="13"/>
      <c r="DC5" s="12" t="s">
        <v>8</v>
      </c>
      <c r="DD5" s="12"/>
      <c r="DE5" s="12"/>
      <c r="DF5" s="14" t="s">
        <v>10</v>
      </c>
      <c r="DG5" s="14"/>
      <c r="DH5" s="14"/>
      <c r="DI5" s="13" t="s">
        <v>11</v>
      </c>
      <c r="DJ5" s="13"/>
      <c r="DK5" s="13"/>
      <c r="DL5" s="13" t="s">
        <v>12</v>
      </c>
      <c r="DM5" s="13"/>
      <c r="DN5" s="13"/>
      <c r="DO5" s="13" t="s">
        <v>9</v>
      </c>
      <c r="DP5" s="13"/>
      <c r="DQ5" s="13"/>
      <c r="DR5" s="12" t="s">
        <v>8</v>
      </c>
      <c r="DS5" s="12"/>
      <c r="DT5" s="12"/>
      <c r="DU5" s="14" t="s">
        <v>10</v>
      </c>
      <c r="DV5" s="14"/>
      <c r="DW5" s="14"/>
      <c r="DX5" s="13" t="s">
        <v>11</v>
      </c>
      <c r="DY5" s="13"/>
      <c r="DZ5" s="13"/>
      <c r="EA5" s="13" t="s">
        <v>12</v>
      </c>
      <c r="EB5" s="13"/>
      <c r="EC5" s="13"/>
      <c r="ED5" s="13" t="s">
        <v>9</v>
      </c>
      <c r="EE5" s="13"/>
      <c r="EF5" s="13"/>
      <c r="EG5" s="12" t="s">
        <v>8</v>
      </c>
      <c r="EH5" s="12"/>
      <c r="EI5" s="12"/>
      <c r="EJ5" s="14" t="s">
        <v>10</v>
      </c>
      <c r="EK5" s="14"/>
      <c r="EL5" s="14"/>
      <c r="EM5" s="13" t="s">
        <v>11</v>
      </c>
      <c r="EN5" s="13"/>
      <c r="EO5" s="13"/>
      <c r="EP5" s="13" t="s">
        <v>12</v>
      </c>
      <c r="EQ5" s="13"/>
      <c r="ER5" s="13"/>
      <c r="ES5" s="13" t="s">
        <v>9</v>
      </c>
      <c r="ET5" s="13"/>
      <c r="EU5" s="13"/>
      <c r="EV5" s="12" t="s">
        <v>8</v>
      </c>
      <c r="EW5" s="12"/>
      <c r="EX5" s="12"/>
      <c r="EY5" s="14" t="s">
        <v>10</v>
      </c>
      <c r="EZ5" s="14"/>
      <c r="FA5" s="14"/>
      <c r="FB5" s="13" t="s">
        <v>11</v>
      </c>
      <c r="FC5" s="13"/>
      <c r="FD5" s="13"/>
      <c r="FE5" s="13" t="s">
        <v>12</v>
      </c>
      <c r="FF5" s="13"/>
      <c r="FG5" s="13"/>
      <c r="FH5" s="13" t="s">
        <v>9</v>
      </c>
      <c r="FI5" s="13"/>
      <c r="FJ5" s="13"/>
      <c r="FK5" s="12" t="s">
        <v>8</v>
      </c>
      <c r="FL5" s="12"/>
      <c r="FM5" s="12"/>
    </row>
    <row r="6" customFormat="false" ht="15.75" hidden="false" customHeight="true" outlineLevel="0" collapsed="false">
      <c r="B6" s="15"/>
      <c r="C6" s="16" t="s">
        <v>78</v>
      </c>
      <c r="D6" s="17"/>
      <c r="E6" s="159" t="s">
        <v>13</v>
      </c>
      <c r="F6" s="160" t="s">
        <v>14</v>
      </c>
      <c r="G6" s="161" t="s">
        <v>15</v>
      </c>
      <c r="H6" s="18" t="s">
        <v>13</v>
      </c>
      <c r="I6" s="18" t="s">
        <v>14</v>
      </c>
      <c r="J6" s="18" t="s">
        <v>15</v>
      </c>
      <c r="K6" s="18" t="s">
        <v>13</v>
      </c>
      <c r="L6" s="18" t="s">
        <v>14</v>
      </c>
      <c r="M6" s="18" t="s">
        <v>15</v>
      </c>
      <c r="N6" s="18" t="s">
        <v>13</v>
      </c>
      <c r="O6" s="18" t="s">
        <v>14</v>
      </c>
      <c r="P6" s="18" t="s">
        <v>15</v>
      </c>
      <c r="Q6" s="18" t="s">
        <v>13</v>
      </c>
      <c r="R6" s="18" t="s">
        <v>14</v>
      </c>
      <c r="S6" s="19" t="s">
        <v>15</v>
      </c>
      <c r="T6" s="21" t="s">
        <v>13</v>
      </c>
      <c r="U6" s="18" t="s">
        <v>14</v>
      </c>
      <c r="V6" s="18" t="s">
        <v>15</v>
      </c>
      <c r="W6" s="18" t="s">
        <v>13</v>
      </c>
      <c r="X6" s="18" t="s">
        <v>14</v>
      </c>
      <c r="Y6" s="18" t="s">
        <v>15</v>
      </c>
      <c r="Z6" s="18" t="s">
        <v>13</v>
      </c>
      <c r="AA6" s="18" t="s">
        <v>14</v>
      </c>
      <c r="AB6" s="18" t="s">
        <v>15</v>
      </c>
      <c r="AC6" s="18" t="s">
        <v>13</v>
      </c>
      <c r="AD6" s="18" t="s">
        <v>14</v>
      </c>
      <c r="AE6" s="18" t="s">
        <v>15</v>
      </c>
      <c r="AF6" s="18" t="s">
        <v>13</v>
      </c>
      <c r="AG6" s="18" t="s">
        <v>14</v>
      </c>
      <c r="AH6" s="19" t="s">
        <v>15</v>
      </c>
      <c r="AI6" s="21" t="s">
        <v>13</v>
      </c>
      <c r="AJ6" s="18" t="s">
        <v>14</v>
      </c>
      <c r="AK6" s="18" t="s">
        <v>15</v>
      </c>
      <c r="AL6" s="18" t="s">
        <v>13</v>
      </c>
      <c r="AM6" s="18" t="s">
        <v>14</v>
      </c>
      <c r="AN6" s="18" t="s">
        <v>15</v>
      </c>
      <c r="AO6" s="18" t="s">
        <v>13</v>
      </c>
      <c r="AP6" s="18" t="s">
        <v>14</v>
      </c>
      <c r="AQ6" s="18" t="s">
        <v>15</v>
      </c>
      <c r="AR6" s="18" t="s">
        <v>13</v>
      </c>
      <c r="AS6" s="18" t="s">
        <v>14</v>
      </c>
      <c r="AT6" s="18" t="s">
        <v>15</v>
      </c>
      <c r="AU6" s="18" t="s">
        <v>13</v>
      </c>
      <c r="AV6" s="18" t="s">
        <v>14</v>
      </c>
      <c r="AW6" s="19" t="s">
        <v>15</v>
      </c>
      <c r="AX6" s="21" t="s">
        <v>13</v>
      </c>
      <c r="AY6" s="18" t="s">
        <v>14</v>
      </c>
      <c r="AZ6" s="18" t="s">
        <v>15</v>
      </c>
      <c r="BA6" s="18" t="s">
        <v>13</v>
      </c>
      <c r="BB6" s="18" t="s">
        <v>14</v>
      </c>
      <c r="BC6" s="18" t="s">
        <v>15</v>
      </c>
      <c r="BD6" s="18" t="s">
        <v>13</v>
      </c>
      <c r="BE6" s="18" t="s">
        <v>14</v>
      </c>
      <c r="BF6" s="18" t="s">
        <v>15</v>
      </c>
      <c r="BG6" s="18" t="s">
        <v>13</v>
      </c>
      <c r="BH6" s="18" t="s">
        <v>14</v>
      </c>
      <c r="BI6" s="18" t="s">
        <v>15</v>
      </c>
      <c r="BJ6" s="18" t="s">
        <v>13</v>
      </c>
      <c r="BK6" s="18" t="s">
        <v>14</v>
      </c>
      <c r="BL6" s="19" t="s">
        <v>15</v>
      </c>
      <c r="BM6" s="21" t="s">
        <v>13</v>
      </c>
      <c r="BN6" s="18" t="s">
        <v>14</v>
      </c>
      <c r="BO6" s="18" t="s">
        <v>15</v>
      </c>
      <c r="BP6" s="18" t="s">
        <v>13</v>
      </c>
      <c r="BQ6" s="18" t="s">
        <v>14</v>
      </c>
      <c r="BR6" s="18" t="s">
        <v>15</v>
      </c>
      <c r="BS6" s="18" t="s">
        <v>13</v>
      </c>
      <c r="BT6" s="18" t="s">
        <v>14</v>
      </c>
      <c r="BU6" s="18" t="s">
        <v>15</v>
      </c>
      <c r="BV6" s="18" t="s">
        <v>13</v>
      </c>
      <c r="BW6" s="18" t="s">
        <v>14</v>
      </c>
      <c r="BX6" s="18" t="s">
        <v>15</v>
      </c>
      <c r="BY6" s="18" t="s">
        <v>13</v>
      </c>
      <c r="BZ6" s="18" t="s">
        <v>14</v>
      </c>
      <c r="CA6" s="19" t="s">
        <v>15</v>
      </c>
      <c r="CB6" s="21" t="s">
        <v>13</v>
      </c>
      <c r="CC6" s="18" t="s">
        <v>14</v>
      </c>
      <c r="CD6" s="18" t="s">
        <v>15</v>
      </c>
      <c r="CE6" s="18" t="s">
        <v>13</v>
      </c>
      <c r="CF6" s="18" t="s">
        <v>14</v>
      </c>
      <c r="CG6" s="18" t="s">
        <v>15</v>
      </c>
      <c r="CH6" s="18" t="s">
        <v>13</v>
      </c>
      <c r="CI6" s="18" t="s">
        <v>14</v>
      </c>
      <c r="CJ6" s="18" t="s">
        <v>15</v>
      </c>
      <c r="CK6" s="18" t="s">
        <v>13</v>
      </c>
      <c r="CL6" s="18" t="s">
        <v>14</v>
      </c>
      <c r="CM6" s="18" t="s">
        <v>15</v>
      </c>
      <c r="CN6" s="18" t="s">
        <v>13</v>
      </c>
      <c r="CO6" s="18" t="s">
        <v>14</v>
      </c>
      <c r="CP6" s="19" t="s">
        <v>15</v>
      </c>
      <c r="CQ6" s="21" t="s">
        <v>13</v>
      </c>
      <c r="CR6" s="18" t="s">
        <v>14</v>
      </c>
      <c r="CS6" s="18" t="s">
        <v>15</v>
      </c>
      <c r="CT6" s="18" t="s">
        <v>13</v>
      </c>
      <c r="CU6" s="18" t="s">
        <v>14</v>
      </c>
      <c r="CV6" s="18" t="s">
        <v>15</v>
      </c>
      <c r="CW6" s="18" t="s">
        <v>13</v>
      </c>
      <c r="CX6" s="18" t="s">
        <v>14</v>
      </c>
      <c r="CY6" s="18" t="s">
        <v>15</v>
      </c>
      <c r="CZ6" s="18" t="s">
        <v>13</v>
      </c>
      <c r="DA6" s="18" t="s">
        <v>14</v>
      </c>
      <c r="DB6" s="18" t="s">
        <v>15</v>
      </c>
      <c r="DC6" s="18" t="s">
        <v>13</v>
      </c>
      <c r="DD6" s="18" t="s">
        <v>14</v>
      </c>
      <c r="DE6" s="19" t="s">
        <v>15</v>
      </c>
      <c r="DF6" s="21" t="s">
        <v>13</v>
      </c>
      <c r="DG6" s="18" t="s">
        <v>14</v>
      </c>
      <c r="DH6" s="18" t="s">
        <v>15</v>
      </c>
      <c r="DI6" s="18" t="s">
        <v>13</v>
      </c>
      <c r="DJ6" s="18" t="s">
        <v>14</v>
      </c>
      <c r="DK6" s="18" t="s">
        <v>15</v>
      </c>
      <c r="DL6" s="18" t="s">
        <v>13</v>
      </c>
      <c r="DM6" s="18" t="s">
        <v>14</v>
      </c>
      <c r="DN6" s="18" t="s">
        <v>15</v>
      </c>
      <c r="DO6" s="18" t="s">
        <v>13</v>
      </c>
      <c r="DP6" s="18" t="s">
        <v>14</v>
      </c>
      <c r="DQ6" s="18" t="s">
        <v>15</v>
      </c>
      <c r="DR6" s="18" t="s">
        <v>13</v>
      </c>
      <c r="DS6" s="18" t="s">
        <v>14</v>
      </c>
      <c r="DT6" s="19" t="s">
        <v>15</v>
      </c>
      <c r="DU6" s="21" t="s">
        <v>13</v>
      </c>
      <c r="DV6" s="18" t="s">
        <v>14</v>
      </c>
      <c r="DW6" s="18" t="s">
        <v>15</v>
      </c>
      <c r="DX6" s="18" t="s">
        <v>13</v>
      </c>
      <c r="DY6" s="18" t="s">
        <v>14</v>
      </c>
      <c r="DZ6" s="18" t="s">
        <v>15</v>
      </c>
      <c r="EA6" s="18" t="s">
        <v>13</v>
      </c>
      <c r="EB6" s="18" t="s">
        <v>14</v>
      </c>
      <c r="EC6" s="18" t="s">
        <v>15</v>
      </c>
      <c r="ED6" s="18" t="s">
        <v>13</v>
      </c>
      <c r="EE6" s="18" t="s">
        <v>14</v>
      </c>
      <c r="EF6" s="18" t="s">
        <v>15</v>
      </c>
      <c r="EG6" s="18" t="s">
        <v>13</v>
      </c>
      <c r="EH6" s="18" t="s">
        <v>14</v>
      </c>
      <c r="EI6" s="19" t="s">
        <v>15</v>
      </c>
      <c r="EJ6" s="21" t="s">
        <v>13</v>
      </c>
      <c r="EK6" s="18" t="s">
        <v>14</v>
      </c>
      <c r="EL6" s="20" t="s">
        <v>15</v>
      </c>
      <c r="EM6" s="18" t="s">
        <v>13</v>
      </c>
      <c r="EN6" s="18" t="s">
        <v>14</v>
      </c>
      <c r="EO6" s="20" t="s">
        <v>15</v>
      </c>
      <c r="EP6" s="18" t="s">
        <v>13</v>
      </c>
      <c r="EQ6" s="18" t="s">
        <v>14</v>
      </c>
      <c r="ER6" s="20" t="s">
        <v>15</v>
      </c>
      <c r="ES6" s="18" t="s">
        <v>13</v>
      </c>
      <c r="ET6" s="18" t="s">
        <v>14</v>
      </c>
      <c r="EU6" s="20" t="s">
        <v>15</v>
      </c>
      <c r="EV6" s="18" t="s">
        <v>13</v>
      </c>
      <c r="EW6" s="18" t="s">
        <v>14</v>
      </c>
      <c r="EX6" s="19" t="s">
        <v>15</v>
      </c>
      <c r="EY6" s="21" t="s">
        <v>13</v>
      </c>
      <c r="EZ6" s="18" t="s">
        <v>14</v>
      </c>
      <c r="FA6" s="20" t="s">
        <v>15</v>
      </c>
      <c r="FB6" s="18" t="s">
        <v>13</v>
      </c>
      <c r="FC6" s="18" t="s">
        <v>14</v>
      </c>
      <c r="FD6" s="20" t="s">
        <v>15</v>
      </c>
      <c r="FE6" s="18" t="s">
        <v>13</v>
      </c>
      <c r="FF6" s="18" t="s">
        <v>14</v>
      </c>
      <c r="FG6" s="20" t="s">
        <v>15</v>
      </c>
      <c r="FH6" s="18" t="s">
        <v>13</v>
      </c>
      <c r="FI6" s="18" t="s">
        <v>14</v>
      </c>
      <c r="FJ6" s="20" t="s">
        <v>15</v>
      </c>
      <c r="FK6" s="18" t="s">
        <v>13</v>
      </c>
      <c r="FL6" s="18" t="s">
        <v>14</v>
      </c>
      <c r="FM6" s="19" t="s">
        <v>15</v>
      </c>
    </row>
    <row r="7" s="22" customFormat="true" ht="15.75" hidden="false" customHeight="true" outlineLevel="0" collapsed="false">
      <c r="B7" s="23" t="s">
        <v>16</v>
      </c>
      <c r="C7" s="24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6"/>
      <c r="EM7" s="25"/>
      <c r="EN7" s="25"/>
      <c r="EO7" s="26"/>
      <c r="EP7" s="25"/>
      <c r="EQ7" s="25"/>
      <c r="ER7" s="26"/>
      <c r="ES7" s="25"/>
      <c r="ET7" s="25"/>
      <c r="EU7" s="26"/>
      <c r="EV7" s="25"/>
      <c r="EW7" s="25"/>
      <c r="EX7" s="25"/>
      <c r="EY7" s="25"/>
      <c r="EZ7" s="25"/>
      <c r="FA7" s="26"/>
      <c r="FB7" s="25"/>
      <c r="FC7" s="25"/>
      <c r="FD7" s="26"/>
      <c r="FE7" s="25"/>
      <c r="FF7" s="25"/>
      <c r="FG7" s="26"/>
      <c r="FH7" s="25"/>
      <c r="FI7" s="25"/>
      <c r="FJ7" s="26"/>
      <c r="FK7" s="25"/>
      <c r="FL7" s="25"/>
      <c r="FM7" s="25"/>
    </row>
    <row r="8" s="27" customFormat="true" ht="15" hidden="false" customHeight="false" outlineLevel="0" collapsed="false">
      <c r="B8" s="28" t="s">
        <v>17</v>
      </c>
      <c r="C8" s="28"/>
      <c r="D8" s="28"/>
      <c r="E8" s="162"/>
      <c r="F8" s="163"/>
      <c r="G8" s="164" t="e">
        <f aca="false">F8/E8</f>
        <v>#DIV/0!</v>
      </c>
      <c r="H8" s="165"/>
      <c r="I8" s="163"/>
      <c r="J8" s="166" t="e">
        <f aca="false">I8/H8</f>
        <v>#DIV/0!</v>
      </c>
      <c r="K8" s="167"/>
      <c r="L8" s="163"/>
      <c r="M8" s="164" t="e">
        <f aca="false">L8/K8</f>
        <v>#DIV/0!</v>
      </c>
      <c r="N8" s="165"/>
      <c r="O8" s="163"/>
      <c r="P8" s="166" t="e">
        <f aca="false">O8/N8</f>
        <v>#DIV/0!</v>
      </c>
      <c r="Q8" s="167"/>
      <c r="R8" s="163"/>
      <c r="S8" s="166" t="e">
        <f aca="false">R8/Q8</f>
        <v>#DIV/0!</v>
      </c>
      <c r="T8" s="162"/>
      <c r="U8" s="163"/>
      <c r="V8" s="164" t="e">
        <f aca="false">U8/T8</f>
        <v>#DIV/0!</v>
      </c>
      <c r="W8" s="165"/>
      <c r="X8" s="163"/>
      <c r="Y8" s="166" t="e">
        <f aca="false">X8/W8</f>
        <v>#DIV/0!</v>
      </c>
      <c r="Z8" s="167"/>
      <c r="AA8" s="163"/>
      <c r="AB8" s="164" t="e">
        <f aca="false">AA8/Z8</f>
        <v>#DIV/0!</v>
      </c>
      <c r="AC8" s="165"/>
      <c r="AD8" s="163"/>
      <c r="AE8" s="166" t="e">
        <f aca="false">AD8/AC8</f>
        <v>#DIV/0!</v>
      </c>
      <c r="AF8" s="167"/>
      <c r="AG8" s="163"/>
      <c r="AH8" s="166" t="e">
        <f aca="false">AG8/AF8</f>
        <v>#DIV/0!</v>
      </c>
      <c r="AI8" s="162"/>
      <c r="AJ8" s="163"/>
      <c r="AK8" s="164" t="e">
        <f aca="false">AJ8/AI8</f>
        <v>#DIV/0!</v>
      </c>
      <c r="AL8" s="165"/>
      <c r="AM8" s="163"/>
      <c r="AN8" s="166" t="e">
        <f aca="false">AM8/AL8</f>
        <v>#DIV/0!</v>
      </c>
      <c r="AO8" s="167"/>
      <c r="AP8" s="163"/>
      <c r="AQ8" s="164" t="e">
        <f aca="false">AP8/AO8</f>
        <v>#DIV/0!</v>
      </c>
      <c r="AR8" s="165"/>
      <c r="AS8" s="163"/>
      <c r="AT8" s="166" t="e">
        <f aca="false">AS8/AR8</f>
        <v>#DIV/0!</v>
      </c>
      <c r="AU8" s="167"/>
      <c r="AV8" s="163"/>
      <c r="AW8" s="166" t="e">
        <f aca="false">AV8/AU8</f>
        <v>#DIV/0!</v>
      </c>
      <c r="AX8" s="162"/>
      <c r="AY8" s="163"/>
      <c r="AZ8" s="164" t="e">
        <f aca="false">AY8/AX8</f>
        <v>#DIV/0!</v>
      </c>
      <c r="BA8" s="165"/>
      <c r="BB8" s="163"/>
      <c r="BC8" s="166" t="e">
        <f aca="false">BB8/BA8</f>
        <v>#DIV/0!</v>
      </c>
      <c r="BD8" s="167"/>
      <c r="BE8" s="163"/>
      <c r="BF8" s="164" t="e">
        <f aca="false">BE8/BD8</f>
        <v>#DIV/0!</v>
      </c>
      <c r="BG8" s="165"/>
      <c r="BH8" s="163"/>
      <c r="BI8" s="166" t="e">
        <f aca="false">BH8/BG8</f>
        <v>#DIV/0!</v>
      </c>
      <c r="BJ8" s="167"/>
      <c r="BK8" s="163"/>
      <c r="BL8" s="166" t="e">
        <f aca="false">BK8/BJ8</f>
        <v>#DIV/0!</v>
      </c>
      <c r="BM8" s="162"/>
      <c r="BN8" s="163"/>
      <c r="BO8" s="164" t="e">
        <f aca="false">BN8/BM8</f>
        <v>#DIV/0!</v>
      </c>
      <c r="BP8" s="165"/>
      <c r="BQ8" s="163"/>
      <c r="BR8" s="166" t="e">
        <f aca="false">BQ8/BP8</f>
        <v>#DIV/0!</v>
      </c>
      <c r="BS8" s="167"/>
      <c r="BT8" s="163"/>
      <c r="BU8" s="164" t="e">
        <f aca="false">BT8/BS8</f>
        <v>#DIV/0!</v>
      </c>
      <c r="BV8" s="165"/>
      <c r="BW8" s="163"/>
      <c r="BX8" s="166" t="e">
        <f aca="false">BW8/BV8</f>
        <v>#DIV/0!</v>
      </c>
      <c r="BY8" s="167"/>
      <c r="BZ8" s="163"/>
      <c r="CA8" s="166" t="e">
        <f aca="false">BZ8/BY8</f>
        <v>#DIV/0!</v>
      </c>
      <c r="CB8" s="162"/>
      <c r="CC8" s="163"/>
      <c r="CD8" s="164" t="e">
        <f aca="false">CC8/CB8</f>
        <v>#DIV/0!</v>
      </c>
      <c r="CE8" s="165"/>
      <c r="CF8" s="163"/>
      <c r="CG8" s="166" t="e">
        <f aca="false">CF8/CE8</f>
        <v>#DIV/0!</v>
      </c>
      <c r="CH8" s="167"/>
      <c r="CI8" s="163"/>
      <c r="CJ8" s="164" t="e">
        <f aca="false">CI8/CH8</f>
        <v>#DIV/0!</v>
      </c>
      <c r="CK8" s="165"/>
      <c r="CL8" s="163"/>
      <c r="CM8" s="166" t="e">
        <f aca="false">CL8/CK8</f>
        <v>#DIV/0!</v>
      </c>
      <c r="CN8" s="167"/>
      <c r="CO8" s="163"/>
      <c r="CP8" s="166" t="e">
        <f aca="false">CO8/CN8</f>
        <v>#DIV/0!</v>
      </c>
      <c r="CQ8" s="162"/>
      <c r="CR8" s="163"/>
      <c r="CS8" s="164" t="e">
        <f aca="false">CR8/CQ8</f>
        <v>#DIV/0!</v>
      </c>
      <c r="CT8" s="165"/>
      <c r="CU8" s="163"/>
      <c r="CV8" s="166" t="e">
        <f aca="false">CU8/CT8</f>
        <v>#DIV/0!</v>
      </c>
      <c r="CW8" s="167"/>
      <c r="CX8" s="163"/>
      <c r="CY8" s="164" t="e">
        <f aca="false">CX8/CW8</f>
        <v>#DIV/0!</v>
      </c>
      <c r="CZ8" s="165"/>
      <c r="DA8" s="163"/>
      <c r="DB8" s="166" t="e">
        <f aca="false">DA8/CZ8</f>
        <v>#DIV/0!</v>
      </c>
      <c r="DC8" s="167"/>
      <c r="DD8" s="163"/>
      <c r="DE8" s="166" t="e">
        <f aca="false">DD8/DC8</f>
        <v>#DIV/0!</v>
      </c>
      <c r="DF8" s="162"/>
      <c r="DG8" s="163"/>
      <c r="DH8" s="164" t="e">
        <f aca="false">DG8/DF8</f>
        <v>#DIV/0!</v>
      </c>
      <c r="DI8" s="165"/>
      <c r="DJ8" s="163"/>
      <c r="DK8" s="166" t="e">
        <f aca="false">DJ8/DI8</f>
        <v>#DIV/0!</v>
      </c>
      <c r="DL8" s="167"/>
      <c r="DM8" s="163"/>
      <c r="DN8" s="164" t="e">
        <f aca="false">DM8/DL8</f>
        <v>#DIV/0!</v>
      </c>
      <c r="DO8" s="165"/>
      <c r="DP8" s="163"/>
      <c r="DQ8" s="166" t="e">
        <f aca="false">DP8/DO8</f>
        <v>#DIV/0!</v>
      </c>
      <c r="DR8" s="167"/>
      <c r="DS8" s="163" t="n">
        <v>22150</v>
      </c>
      <c r="DT8" s="166" t="e">
        <f aca="false">DS8/DR8</f>
        <v>#DIV/0!</v>
      </c>
      <c r="DU8" s="162"/>
      <c r="DV8" s="163"/>
      <c r="DW8" s="164"/>
      <c r="DX8" s="165"/>
      <c r="DY8" s="163"/>
      <c r="DZ8" s="166"/>
      <c r="EA8" s="167"/>
      <c r="EB8" s="163"/>
      <c r="EC8" s="164"/>
      <c r="ED8" s="165"/>
      <c r="EE8" s="163"/>
      <c r="EF8" s="166"/>
      <c r="EG8" s="167"/>
      <c r="EH8" s="163"/>
      <c r="EI8" s="166"/>
      <c r="EJ8" s="162" t="n">
        <f aca="false">+EW14/4</f>
        <v>13500</v>
      </c>
      <c r="EK8" s="168" t="n">
        <v>7945</v>
      </c>
      <c r="EL8" s="164" t="n">
        <f aca="false">EK8/EJ8</f>
        <v>0.588518518518519</v>
      </c>
      <c r="EM8" s="165" t="n">
        <f aca="false">+EJ8</f>
        <v>13500</v>
      </c>
      <c r="EN8" s="168" t="n">
        <v>8596</v>
      </c>
      <c r="EO8" s="166" t="n">
        <f aca="false">EN8/EM8</f>
        <v>0.636740740740741</v>
      </c>
      <c r="EP8" s="167" t="n">
        <f aca="false">+EJ8</f>
        <v>13500</v>
      </c>
      <c r="EQ8" s="163" t="n">
        <f aca="false">+EQ32-EN32</f>
        <v>10853</v>
      </c>
      <c r="ER8" s="164" t="n">
        <f aca="false">EQ8/EP8</f>
        <v>0.803925925925926</v>
      </c>
      <c r="ES8" s="165" t="n">
        <f aca="false">+EJ8</f>
        <v>13500</v>
      </c>
      <c r="ET8" s="163" t="n">
        <v>8652</v>
      </c>
      <c r="EU8" s="166" t="n">
        <f aca="false">ET8/ES8</f>
        <v>0.640888888888889</v>
      </c>
      <c r="EV8" s="167" t="n">
        <f aca="false">+EW14</f>
        <v>54000</v>
      </c>
      <c r="EW8" s="163" t="n">
        <f aca="false">+EK8+EN8+EQ8+ET8</f>
        <v>36046</v>
      </c>
      <c r="EX8" s="166" t="n">
        <f aca="false">EW8/EV8</f>
        <v>0.667518518518519</v>
      </c>
      <c r="EY8" s="162" t="n">
        <f aca="false">+FL14/4</f>
        <v>15500</v>
      </c>
      <c r="EZ8" s="168" t="n">
        <v>14171</v>
      </c>
      <c r="FA8" s="164" t="n">
        <f aca="false">EZ8/EY8</f>
        <v>0.914258064516129</v>
      </c>
      <c r="FB8" s="165" t="n">
        <f aca="false">+EY8</f>
        <v>15500</v>
      </c>
      <c r="FC8" s="168" t="n">
        <v>12321</v>
      </c>
      <c r="FD8" s="166" t="n">
        <f aca="false">FC8/FB8</f>
        <v>0.794903225806452</v>
      </c>
      <c r="FE8" s="167" t="n">
        <f aca="false">+EY8</f>
        <v>15500</v>
      </c>
      <c r="FF8" s="163" t="n">
        <v>14916.499</v>
      </c>
      <c r="FG8" s="164" t="n">
        <f aca="false">FF8/FE8</f>
        <v>0.962354774193548</v>
      </c>
      <c r="FH8" s="165" t="n">
        <f aca="false">+EY8</f>
        <v>15500</v>
      </c>
      <c r="FI8" s="163"/>
      <c r="FJ8" s="166" t="n">
        <f aca="false">FI8/FH8</f>
        <v>0</v>
      </c>
      <c r="FK8" s="167" t="n">
        <v>62000</v>
      </c>
      <c r="FL8" s="163" t="n">
        <f aca="false">+EZ8+FC8+FF8+FI8</f>
        <v>41408.499</v>
      </c>
      <c r="FM8" s="166" t="n">
        <f aca="false">FL8/FK8</f>
        <v>0.667879016129032</v>
      </c>
    </row>
    <row r="9" s="27" customFormat="true" ht="15" hidden="false" customHeight="false" outlineLevel="0" collapsed="false">
      <c r="B9" s="33" t="s">
        <v>18</v>
      </c>
      <c r="C9" s="33"/>
      <c r="D9" s="33"/>
      <c r="E9" s="169"/>
      <c r="F9" s="106"/>
      <c r="G9" s="170" t="e">
        <f aca="false">F9/E9</f>
        <v>#DIV/0!</v>
      </c>
      <c r="H9" s="171"/>
      <c r="I9" s="106"/>
      <c r="J9" s="172" t="e">
        <f aca="false">I9/H9</f>
        <v>#DIV/0!</v>
      </c>
      <c r="K9" s="173"/>
      <c r="L9" s="106"/>
      <c r="M9" s="170" t="e">
        <f aca="false">L9/K9</f>
        <v>#DIV/0!</v>
      </c>
      <c r="N9" s="171"/>
      <c r="O9" s="106"/>
      <c r="P9" s="172" t="e">
        <f aca="false">O9/N9</f>
        <v>#DIV/0!</v>
      </c>
      <c r="Q9" s="173"/>
      <c r="R9" s="106"/>
      <c r="S9" s="172" t="e">
        <f aca="false">R9/Q9</f>
        <v>#DIV/0!</v>
      </c>
      <c r="T9" s="169"/>
      <c r="U9" s="106"/>
      <c r="V9" s="170" t="e">
        <f aca="false">U9/T9</f>
        <v>#DIV/0!</v>
      </c>
      <c r="W9" s="171"/>
      <c r="X9" s="106"/>
      <c r="Y9" s="172" t="e">
        <f aca="false">X9/W9</f>
        <v>#DIV/0!</v>
      </c>
      <c r="Z9" s="173"/>
      <c r="AA9" s="106"/>
      <c r="AB9" s="170" t="e">
        <f aca="false">AA9/Z9</f>
        <v>#DIV/0!</v>
      </c>
      <c r="AC9" s="171"/>
      <c r="AD9" s="106"/>
      <c r="AE9" s="172" t="e">
        <f aca="false">AD9/AC9</f>
        <v>#DIV/0!</v>
      </c>
      <c r="AF9" s="173"/>
      <c r="AG9" s="106"/>
      <c r="AH9" s="172" t="e">
        <f aca="false">AG9/AF9</f>
        <v>#DIV/0!</v>
      </c>
      <c r="AI9" s="169"/>
      <c r="AJ9" s="106"/>
      <c r="AK9" s="170" t="e">
        <f aca="false">AJ9/AI9</f>
        <v>#DIV/0!</v>
      </c>
      <c r="AL9" s="171"/>
      <c r="AM9" s="106"/>
      <c r="AN9" s="172" t="e">
        <f aca="false">AM9/AL9</f>
        <v>#DIV/0!</v>
      </c>
      <c r="AO9" s="173"/>
      <c r="AP9" s="106"/>
      <c r="AQ9" s="170" t="e">
        <f aca="false">AP9/AO9</f>
        <v>#DIV/0!</v>
      </c>
      <c r="AR9" s="171"/>
      <c r="AS9" s="106"/>
      <c r="AT9" s="172" t="e">
        <f aca="false">AS9/AR9</f>
        <v>#DIV/0!</v>
      </c>
      <c r="AU9" s="173"/>
      <c r="AV9" s="106"/>
      <c r="AW9" s="172" t="e">
        <f aca="false">AV9/AU9</f>
        <v>#DIV/0!</v>
      </c>
      <c r="AX9" s="169"/>
      <c r="AY9" s="106"/>
      <c r="AZ9" s="170" t="e">
        <f aca="false">AY9/AX9</f>
        <v>#DIV/0!</v>
      </c>
      <c r="BA9" s="171"/>
      <c r="BB9" s="106"/>
      <c r="BC9" s="172" t="e">
        <f aca="false">BB9/BA9</f>
        <v>#DIV/0!</v>
      </c>
      <c r="BD9" s="173"/>
      <c r="BE9" s="106"/>
      <c r="BF9" s="170" t="e">
        <f aca="false">BE9/BD9</f>
        <v>#DIV/0!</v>
      </c>
      <c r="BG9" s="171"/>
      <c r="BH9" s="106"/>
      <c r="BI9" s="172" t="e">
        <f aca="false">BH9/BG9</f>
        <v>#DIV/0!</v>
      </c>
      <c r="BJ9" s="173"/>
      <c r="BK9" s="106"/>
      <c r="BL9" s="172" t="e">
        <f aca="false">BK9/BJ9</f>
        <v>#DIV/0!</v>
      </c>
      <c r="BM9" s="169"/>
      <c r="BN9" s="106"/>
      <c r="BO9" s="170" t="e">
        <f aca="false">BN9/BM9</f>
        <v>#DIV/0!</v>
      </c>
      <c r="BP9" s="171"/>
      <c r="BQ9" s="106"/>
      <c r="BR9" s="172" t="e">
        <f aca="false">BQ9/BP9</f>
        <v>#DIV/0!</v>
      </c>
      <c r="BS9" s="173"/>
      <c r="BT9" s="106"/>
      <c r="BU9" s="170" t="e">
        <f aca="false">BT9/BS9</f>
        <v>#DIV/0!</v>
      </c>
      <c r="BV9" s="171"/>
      <c r="BW9" s="106"/>
      <c r="BX9" s="172" t="e">
        <f aca="false">BW9/BV9</f>
        <v>#DIV/0!</v>
      </c>
      <c r="BY9" s="173"/>
      <c r="BZ9" s="106"/>
      <c r="CA9" s="172" t="e">
        <f aca="false">BZ9/BY9</f>
        <v>#DIV/0!</v>
      </c>
      <c r="CB9" s="169"/>
      <c r="CC9" s="106"/>
      <c r="CD9" s="170" t="e">
        <f aca="false">CC9/CB9</f>
        <v>#DIV/0!</v>
      </c>
      <c r="CE9" s="171"/>
      <c r="CF9" s="106"/>
      <c r="CG9" s="172" t="e">
        <f aca="false">CF9/CE9</f>
        <v>#DIV/0!</v>
      </c>
      <c r="CH9" s="173"/>
      <c r="CI9" s="106"/>
      <c r="CJ9" s="170" t="e">
        <f aca="false">CI9/CH9</f>
        <v>#DIV/0!</v>
      </c>
      <c r="CK9" s="171"/>
      <c r="CL9" s="106"/>
      <c r="CM9" s="172" t="e">
        <f aca="false">CL9/CK9</f>
        <v>#DIV/0!</v>
      </c>
      <c r="CN9" s="173"/>
      <c r="CO9" s="106"/>
      <c r="CP9" s="172" t="e">
        <f aca="false">CO9/CN9</f>
        <v>#DIV/0!</v>
      </c>
      <c r="CQ9" s="169"/>
      <c r="CR9" s="106"/>
      <c r="CS9" s="170" t="e">
        <f aca="false">CR9/CQ9</f>
        <v>#DIV/0!</v>
      </c>
      <c r="CT9" s="171"/>
      <c r="CU9" s="106"/>
      <c r="CV9" s="172" t="e">
        <f aca="false">CU9/CT9</f>
        <v>#DIV/0!</v>
      </c>
      <c r="CW9" s="173"/>
      <c r="CX9" s="106"/>
      <c r="CY9" s="170" t="e">
        <f aca="false">CX9/CW9</f>
        <v>#DIV/0!</v>
      </c>
      <c r="CZ9" s="171"/>
      <c r="DA9" s="106"/>
      <c r="DB9" s="172" t="e">
        <f aca="false">DA9/CZ9</f>
        <v>#DIV/0!</v>
      </c>
      <c r="DC9" s="173"/>
      <c r="DD9" s="106"/>
      <c r="DE9" s="172" t="e">
        <f aca="false">DD9/DC9</f>
        <v>#DIV/0!</v>
      </c>
      <c r="DF9" s="169"/>
      <c r="DG9" s="106"/>
      <c r="DH9" s="170" t="e">
        <f aca="false">DG9/DF9</f>
        <v>#DIV/0!</v>
      </c>
      <c r="DI9" s="171"/>
      <c r="DJ9" s="106"/>
      <c r="DK9" s="172" t="e">
        <f aca="false">DJ9/DI9</f>
        <v>#DIV/0!</v>
      </c>
      <c r="DL9" s="173"/>
      <c r="DM9" s="106"/>
      <c r="DN9" s="170" t="e">
        <f aca="false">DM9/DL9</f>
        <v>#DIV/0!</v>
      </c>
      <c r="DO9" s="171"/>
      <c r="DP9" s="106"/>
      <c r="DQ9" s="172" t="e">
        <f aca="false">DP9/DO9</f>
        <v>#DIV/0!</v>
      </c>
      <c r="DR9" s="173"/>
      <c r="DS9" s="106" t="n">
        <v>7708</v>
      </c>
      <c r="DT9" s="172" t="e">
        <f aca="false">DS9/DR9</f>
        <v>#DIV/0!</v>
      </c>
      <c r="DU9" s="169"/>
      <c r="DV9" s="106"/>
      <c r="DW9" s="170"/>
      <c r="DX9" s="171"/>
      <c r="DY9" s="106"/>
      <c r="DZ9" s="172"/>
      <c r="EA9" s="173"/>
      <c r="EB9" s="106"/>
      <c r="EC9" s="170"/>
      <c r="ED9" s="171"/>
      <c r="EE9" s="106"/>
      <c r="EF9" s="172"/>
      <c r="EG9" s="173"/>
      <c r="EH9" s="106"/>
      <c r="EI9" s="172"/>
      <c r="EJ9" s="169" t="n">
        <f aca="false">+EW20/4</f>
        <v>3275</v>
      </c>
      <c r="EK9" s="174" t="n">
        <v>-698.523526</v>
      </c>
      <c r="EL9" s="170" t="n">
        <f aca="false">EK9/EJ9</f>
        <v>-0.213289626259542</v>
      </c>
      <c r="EM9" s="171" t="n">
        <f aca="false">+EJ9</f>
        <v>3275</v>
      </c>
      <c r="EN9" s="174" t="n">
        <v>110.930206</v>
      </c>
      <c r="EO9" s="172" t="n">
        <f aca="false">EN9/EM9</f>
        <v>0.0338718186259542</v>
      </c>
      <c r="EP9" s="173" t="n">
        <f aca="false">+EJ9</f>
        <v>3275</v>
      </c>
      <c r="EQ9" s="106" t="n">
        <v>557.085987</v>
      </c>
      <c r="ER9" s="170" t="n">
        <f aca="false">EQ9/EP9</f>
        <v>0.170102591450382</v>
      </c>
      <c r="ES9" s="171" t="n">
        <f aca="false">+EJ9</f>
        <v>3275</v>
      </c>
      <c r="ET9" s="175" t="n">
        <v>-827</v>
      </c>
      <c r="EU9" s="172" t="n">
        <f aca="false">ET9/ES9</f>
        <v>-0.252519083969466</v>
      </c>
      <c r="EV9" s="173" t="n">
        <f aca="false">+EW20</f>
        <v>13100</v>
      </c>
      <c r="EW9" s="175" t="n">
        <f aca="false">+EK9+EN9+EQ9+ET9</f>
        <v>-857.507333</v>
      </c>
      <c r="EX9" s="172" t="n">
        <f aca="false">EW9/EV9</f>
        <v>-0.0654585750381679</v>
      </c>
      <c r="EY9" s="169" t="n">
        <f aca="false">+FL20/4</f>
        <v>3925</v>
      </c>
      <c r="EZ9" s="174" t="n">
        <v>1322</v>
      </c>
      <c r="FA9" s="170" t="n">
        <f aca="false">EZ9/EY9</f>
        <v>0.336815286624204</v>
      </c>
      <c r="FB9" s="171" t="n">
        <f aca="false">+EY9</f>
        <v>3925</v>
      </c>
      <c r="FC9" s="174" t="n">
        <v>-1107</v>
      </c>
      <c r="FD9" s="172" t="n">
        <f aca="false">FC9/FB9</f>
        <v>-0.28203821656051</v>
      </c>
      <c r="FE9" s="173" t="n">
        <f aca="false">+EY9</f>
        <v>3925</v>
      </c>
      <c r="FF9" s="106" t="n">
        <v>253.037</v>
      </c>
      <c r="FG9" s="170" t="n">
        <f aca="false">FF9/FE9</f>
        <v>0.064468025477707</v>
      </c>
      <c r="FH9" s="171" t="n">
        <f aca="false">+EY9</f>
        <v>3925</v>
      </c>
      <c r="FI9" s="175"/>
      <c r="FJ9" s="172" t="n">
        <f aca="false">FI9/FH9</f>
        <v>0</v>
      </c>
      <c r="FK9" s="173" t="n">
        <v>15700</v>
      </c>
      <c r="FL9" s="175" t="n">
        <f aca="false">+EZ9+FC9+FF9+FI9</f>
        <v>468.037</v>
      </c>
      <c r="FM9" s="172" t="n">
        <f aca="false">FL9/FK9</f>
        <v>0.0298112738853503</v>
      </c>
    </row>
    <row r="10" s="27" customFormat="true" ht="15" hidden="false" customHeight="false" outlineLevel="0" collapsed="false">
      <c r="B10" s="33" t="s">
        <v>19</v>
      </c>
      <c r="C10" s="33"/>
      <c r="D10" s="33"/>
      <c r="E10" s="169"/>
      <c r="F10" s="106"/>
      <c r="G10" s="170" t="e">
        <f aca="false">F10/E10</f>
        <v>#DIV/0!</v>
      </c>
      <c r="H10" s="171"/>
      <c r="I10" s="106"/>
      <c r="J10" s="172" t="e">
        <f aca="false">I10/H10</f>
        <v>#DIV/0!</v>
      </c>
      <c r="K10" s="173"/>
      <c r="L10" s="106"/>
      <c r="M10" s="170" t="e">
        <f aca="false">L10/K10</f>
        <v>#DIV/0!</v>
      </c>
      <c r="N10" s="171"/>
      <c r="O10" s="106"/>
      <c r="P10" s="172" t="e">
        <f aca="false">O10/N10</f>
        <v>#DIV/0!</v>
      </c>
      <c r="Q10" s="173"/>
      <c r="R10" s="106"/>
      <c r="S10" s="172" t="e">
        <f aca="false">R10/Q10</f>
        <v>#DIV/0!</v>
      </c>
      <c r="T10" s="169"/>
      <c r="U10" s="106"/>
      <c r="V10" s="170" t="e">
        <f aca="false">U10/T10</f>
        <v>#DIV/0!</v>
      </c>
      <c r="W10" s="171"/>
      <c r="X10" s="106"/>
      <c r="Y10" s="172" t="e">
        <f aca="false">X10/W10</f>
        <v>#DIV/0!</v>
      </c>
      <c r="Z10" s="173"/>
      <c r="AA10" s="106"/>
      <c r="AB10" s="170" t="e">
        <f aca="false">AA10/Z10</f>
        <v>#DIV/0!</v>
      </c>
      <c r="AC10" s="171"/>
      <c r="AD10" s="106"/>
      <c r="AE10" s="172" t="e">
        <f aca="false">AD10/AC10</f>
        <v>#DIV/0!</v>
      </c>
      <c r="AF10" s="173"/>
      <c r="AG10" s="106"/>
      <c r="AH10" s="172" t="e">
        <f aca="false">AG10/AF10</f>
        <v>#DIV/0!</v>
      </c>
      <c r="AI10" s="169"/>
      <c r="AJ10" s="106"/>
      <c r="AK10" s="170" t="e">
        <f aca="false">AJ10/AI10</f>
        <v>#DIV/0!</v>
      </c>
      <c r="AL10" s="171"/>
      <c r="AM10" s="106"/>
      <c r="AN10" s="172" t="e">
        <f aca="false">AM10/AL10</f>
        <v>#DIV/0!</v>
      </c>
      <c r="AO10" s="173"/>
      <c r="AP10" s="106"/>
      <c r="AQ10" s="170" t="e">
        <f aca="false">AP10/AO10</f>
        <v>#DIV/0!</v>
      </c>
      <c r="AR10" s="171"/>
      <c r="AS10" s="106"/>
      <c r="AT10" s="172" t="e">
        <f aca="false">AS10/AR10</f>
        <v>#DIV/0!</v>
      </c>
      <c r="AU10" s="173"/>
      <c r="AV10" s="106"/>
      <c r="AW10" s="172" t="e">
        <f aca="false">AV10/AU10</f>
        <v>#DIV/0!</v>
      </c>
      <c r="AX10" s="169"/>
      <c r="AY10" s="106"/>
      <c r="AZ10" s="170" t="e">
        <f aca="false">AY10/AX10</f>
        <v>#DIV/0!</v>
      </c>
      <c r="BA10" s="171"/>
      <c r="BB10" s="106"/>
      <c r="BC10" s="172" t="e">
        <f aca="false">BB10/BA10</f>
        <v>#DIV/0!</v>
      </c>
      <c r="BD10" s="173"/>
      <c r="BE10" s="106"/>
      <c r="BF10" s="170" t="e">
        <f aca="false">BE10/BD10</f>
        <v>#DIV/0!</v>
      </c>
      <c r="BG10" s="171"/>
      <c r="BH10" s="106"/>
      <c r="BI10" s="172" t="e">
        <f aca="false">BH10/BG10</f>
        <v>#DIV/0!</v>
      </c>
      <c r="BJ10" s="173"/>
      <c r="BK10" s="106"/>
      <c r="BL10" s="172" t="e">
        <f aca="false">BK10/BJ10</f>
        <v>#DIV/0!</v>
      </c>
      <c r="BM10" s="169"/>
      <c r="BN10" s="106"/>
      <c r="BO10" s="170" t="e">
        <f aca="false">BN10/BM10</f>
        <v>#DIV/0!</v>
      </c>
      <c r="BP10" s="171"/>
      <c r="BQ10" s="106"/>
      <c r="BR10" s="172" t="e">
        <f aca="false">BQ10/BP10</f>
        <v>#DIV/0!</v>
      </c>
      <c r="BS10" s="173"/>
      <c r="BT10" s="106"/>
      <c r="BU10" s="170" t="e">
        <f aca="false">BT10/BS10</f>
        <v>#DIV/0!</v>
      </c>
      <c r="BV10" s="171"/>
      <c r="BW10" s="106"/>
      <c r="BX10" s="172" t="e">
        <f aca="false">BW10/BV10</f>
        <v>#DIV/0!</v>
      </c>
      <c r="BY10" s="173"/>
      <c r="BZ10" s="106"/>
      <c r="CA10" s="172" t="e">
        <f aca="false">BZ10/BY10</f>
        <v>#DIV/0!</v>
      </c>
      <c r="CB10" s="169"/>
      <c r="CC10" s="106"/>
      <c r="CD10" s="170" t="e">
        <f aca="false">CC10/CB10</f>
        <v>#DIV/0!</v>
      </c>
      <c r="CE10" s="171"/>
      <c r="CF10" s="106"/>
      <c r="CG10" s="172" t="e">
        <f aca="false">CF10/CE10</f>
        <v>#DIV/0!</v>
      </c>
      <c r="CH10" s="173"/>
      <c r="CI10" s="106"/>
      <c r="CJ10" s="170" t="e">
        <f aca="false">CI10/CH10</f>
        <v>#DIV/0!</v>
      </c>
      <c r="CK10" s="171"/>
      <c r="CL10" s="106"/>
      <c r="CM10" s="172" t="e">
        <f aca="false">CL10/CK10</f>
        <v>#DIV/0!</v>
      </c>
      <c r="CN10" s="173"/>
      <c r="CO10" s="106"/>
      <c r="CP10" s="172" t="e">
        <f aca="false">CO10/CN10</f>
        <v>#DIV/0!</v>
      </c>
      <c r="CQ10" s="169"/>
      <c r="CR10" s="106"/>
      <c r="CS10" s="170" t="e">
        <f aca="false">CR10/CQ10</f>
        <v>#DIV/0!</v>
      </c>
      <c r="CT10" s="171"/>
      <c r="CU10" s="106"/>
      <c r="CV10" s="172" t="e">
        <f aca="false">CU10/CT10</f>
        <v>#DIV/0!</v>
      </c>
      <c r="CW10" s="173"/>
      <c r="CX10" s="106"/>
      <c r="CY10" s="170" t="e">
        <f aca="false">CX10/CW10</f>
        <v>#DIV/0!</v>
      </c>
      <c r="CZ10" s="171"/>
      <c r="DA10" s="106"/>
      <c r="DB10" s="172" t="e">
        <f aca="false">DA10/CZ10</f>
        <v>#DIV/0!</v>
      </c>
      <c r="DC10" s="173"/>
      <c r="DD10" s="106"/>
      <c r="DE10" s="172" t="e">
        <f aca="false">DD10/DC10</f>
        <v>#DIV/0!</v>
      </c>
      <c r="DF10" s="169"/>
      <c r="DG10" s="106"/>
      <c r="DH10" s="170" t="e">
        <f aca="false">DG10/DF10</f>
        <v>#DIV/0!</v>
      </c>
      <c r="DI10" s="171"/>
      <c r="DJ10" s="106"/>
      <c r="DK10" s="172" t="e">
        <f aca="false">DJ10/DI10</f>
        <v>#DIV/0!</v>
      </c>
      <c r="DL10" s="173"/>
      <c r="DM10" s="106"/>
      <c r="DN10" s="170" t="e">
        <f aca="false">DM10/DL10</f>
        <v>#DIV/0!</v>
      </c>
      <c r="DO10" s="171"/>
      <c r="DP10" s="106"/>
      <c r="DQ10" s="172" t="e">
        <f aca="false">DP10/DO10</f>
        <v>#DIV/0!</v>
      </c>
      <c r="DR10" s="173"/>
      <c r="DS10" s="106" t="n">
        <v>11159</v>
      </c>
      <c r="DT10" s="172" t="e">
        <f aca="false">DS10/DR10</f>
        <v>#DIV/0!</v>
      </c>
      <c r="DU10" s="169"/>
      <c r="DV10" s="106"/>
      <c r="DW10" s="170"/>
      <c r="DX10" s="171"/>
      <c r="DY10" s="106"/>
      <c r="DZ10" s="172"/>
      <c r="EA10" s="173"/>
      <c r="EB10" s="106"/>
      <c r="EC10" s="170"/>
      <c r="ED10" s="171"/>
      <c r="EE10" s="106"/>
      <c r="EF10" s="172"/>
      <c r="EG10" s="173"/>
      <c r="EH10" s="106"/>
      <c r="EI10" s="172"/>
      <c r="EJ10" s="169" t="n">
        <f aca="false">+EW20/4</f>
        <v>3275</v>
      </c>
      <c r="EK10" s="174" t="n">
        <v>-172.106677</v>
      </c>
      <c r="EL10" s="170" t="n">
        <f aca="false">EK10/EJ10</f>
        <v>-0.0525516570992366</v>
      </c>
      <c r="EM10" s="171" t="n">
        <f aca="false">+EJ10</f>
        <v>3275</v>
      </c>
      <c r="EN10" s="174" t="n">
        <v>12.505492</v>
      </c>
      <c r="EO10" s="172" t="n">
        <f aca="false">EN10/EM10</f>
        <v>0.00381847083969466</v>
      </c>
      <c r="EP10" s="173" t="n">
        <f aca="false">+EJ10</f>
        <v>3275</v>
      </c>
      <c r="EQ10" s="106" t="n">
        <v>269.955402</v>
      </c>
      <c r="ER10" s="170" t="n">
        <f aca="false">EQ10/EP10</f>
        <v>0.0824291303816794</v>
      </c>
      <c r="ES10" s="171" t="n">
        <f aca="false">+EJ10</f>
        <v>3275</v>
      </c>
      <c r="ET10" s="175" t="n">
        <v>-394</v>
      </c>
      <c r="EU10" s="172" t="n">
        <f aca="false">ET10/ES10</f>
        <v>-0.12030534351145</v>
      </c>
      <c r="EV10" s="173" t="n">
        <f aca="false">+EW20</f>
        <v>13100</v>
      </c>
      <c r="EW10" s="175" t="n">
        <f aca="false">+EK10+EN10+EQ10+ET10</f>
        <v>-283.645783</v>
      </c>
      <c r="EX10" s="172" t="n">
        <f aca="false">EW10/EV10</f>
        <v>-0.0216523498473282</v>
      </c>
      <c r="EY10" s="169" t="n">
        <f aca="false">+FL20/4</f>
        <v>3925</v>
      </c>
      <c r="EZ10" s="174" t="n">
        <v>1725</v>
      </c>
      <c r="FA10" s="170" t="n">
        <f aca="false">EZ10/EY10</f>
        <v>0.439490445859873</v>
      </c>
      <c r="FB10" s="171" t="n">
        <f aca="false">+EY10</f>
        <v>3925</v>
      </c>
      <c r="FC10" s="174" t="n">
        <v>-7540</v>
      </c>
      <c r="FD10" s="172" t="n">
        <f aca="false">FC10/FB10</f>
        <v>-1.92101910828025</v>
      </c>
      <c r="FE10" s="173" t="n">
        <f aca="false">+EY10</f>
        <v>3925</v>
      </c>
      <c r="FF10" s="106" t="n">
        <v>109.898000000001</v>
      </c>
      <c r="FG10" s="170" t="n">
        <f aca="false">FF10/FE10</f>
        <v>0.02799949044586</v>
      </c>
      <c r="FH10" s="171" t="n">
        <f aca="false">+EY10</f>
        <v>3925</v>
      </c>
      <c r="FI10" s="175"/>
      <c r="FJ10" s="172" t="n">
        <f aca="false">FI10/FH10</f>
        <v>0</v>
      </c>
      <c r="FK10" s="173" t="n">
        <v>15700</v>
      </c>
      <c r="FL10" s="175" t="n">
        <f aca="false">+EZ10+FC10+FF10+FI10</f>
        <v>-5705.102</v>
      </c>
      <c r="FM10" s="172" t="n">
        <f aca="false">FL10/FK10</f>
        <v>-0.363382292993631</v>
      </c>
    </row>
    <row r="11" s="27" customFormat="true" ht="15.75" hidden="false" customHeight="true" outlineLevel="0" collapsed="false">
      <c r="B11" s="38" t="s">
        <v>20</v>
      </c>
      <c r="C11" s="38"/>
      <c r="D11" s="38"/>
      <c r="E11" s="176"/>
      <c r="F11" s="177"/>
      <c r="G11" s="79" t="e">
        <f aca="false">F11/E11</f>
        <v>#DIV/0!</v>
      </c>
      <c r="H11" s="178"/>
      <c r="I11" s="177"/>
      <c r="J11" s="179" t="e">
        <f aca="false">I11/H11</f>
        <v>#DIV/0!</v>
      </c>
      <c r="K11" s="180"/>
      <c r="L11" s="177"/>
      <c r="M11" s="79" t="e">
        <f aca="false">L11/K11</f>
        <v>#DIV/0!</v>
      </c>
      <c r="N11" s="178"/>
      <c r="O11" s="177"/>
      <c r="P11" s="179" t="e">
        <f aca="false">O11/N11</f>
        <v>#DIV/0!</v>
      </c>
      <c r="Q11" s="180"/>
      <c r="R11" s="177"/>
      <c r="S11" s="179" t="e">
        <f aca="false">R11/Q11</f>
        <v>#DIV/0!</v>
      </c>
      <c r="T11" s="176"/>
      <c r="U11" s="177"/>
      <c r="V11" s="79" t="e">
        <f aca="false">U11/T11</f>
        <v>#DIV/0!</v>
      </c>
      <c r="W11" s="178"/>
      <c r="X11" s="177"/>
      <c r="Y11" s="179" t="e">
        <f aca="false">X11/W11</f>
        <v>#DIV/0!</v>
      </c>
      <c r="Z11" s="180"/>
      <c r="AA11" s="177"/>
      <c r="AB11" s="79" t="e">
        <f aca="false">AA11/Z11</f>
        <v>#DIV/0!</v>
      </c>
      <c r="AC11" s="178"/>
      <c r="AD11" s="177"/>
      <c r="AE11" s="179" t="e">
        <f aca="false">AD11/AC11</f>
        <v>#DIV/0!</v>
      </c>
      <c r="AF11" s="180"/>
      <c r="AG11" s="177"/>
      <c r="AH11" s="179" t="e">
        <f aca="false">AG11/AF11</f>
        <v>#DIV/0!</v>
      </c>
      <c r="AI11" s="176"/>
      <c r="AJ11" s="177"/>
      <c r="AK11" s="79" t="e">
        <f aca="false">AJ11/AI11</f>
        <v>#DIV/0!</v>
      </c>
      <c r="AL11" s="178"/>
      <c r="AM11" s="177"/>
      <c r="AN11" s="179" t="e">
        <f aca="false">AM11/AL11</f>
        <v>#DIV/0!</v>
      </c>
      <c r="AO11" s="180"/>
      <c r="AP11" s="177"/>
      <c r="AQ11" s="79" t="e">
        <f aca="false">AP11/AO11</f>
        <v>#DIV/0!</v>
      </c>
      <c r="AR11" s="178"/>
      <c r="AS11" s="177"/>
      <c r="AT11" s="179" t="e">
        <f aca="false">AS11/AR11</f>
        <v>#DIV/0!</v>
      </c>
      <c r="AU11" s="180"/>
      <c r="AV11" s="177"/>
      <c r="AW11" s="179" t="e">
        <f aca="false">AV11/AU11</f>
        <v>#DIV/0!</v>
      </c>
      <c r="AX11" s="176"/>
      <c r="AY11" s="177"/>
      <c r="AZ11" s="79" t="e">
        <f aca="false">AY11/AX11</f>
        <v>#DIV/0!</v>
      </c>
      <c r="BA11" s="178"/>
      <c r="BB11" s="177"/>
      <c r="BC11" s="179" t="e">
        <f aca="false">BB11/BA11</f>
        <v>#DIV/0!</v>
      </c>
      <c r="BD11" s="180"/>
      <c r="BE11" s="177"/>
      <c r="BF11" s="79" t="e">
        <f aca="false">BE11/BD11</f>
        <v>#DIV/0!</v>
      </c>
      <c r="BG11" s="178"/>
      <c r="BH11" s="177"/>
      <c r="BI11" s="179" t="e">
        <f aca="false">BH11/BG11</f>
        <v>#DIV/0!</v>
      </c>
      <c r="BJ11" s="180"/>
      <c r="BK11" s="177"/>
      <c r="BL11" s="179" t="e">
        <f aca="false">BK11/BJ11</f>
        <v>#DIV/0!</v>
      </c>
      <c r="BM11" s="176"/>
      <c r="BN11" s="177"/>
      <c r="BO11" s="79" t="e">
        <f aca="false">BN11/BM11</f>
        <v>#DIV/0!</v>
      </c>
      <c r="BP11" s="178"/>
      <c r="BQ11" s="177"/>
      <c r="BR11" s="179" t="e">
        <f aca="false">BQ11/BP11</f>
        <v>#DIV/0!</v>
      </c>
      <c r="BS11" s="180"/>
      <c r="BT11" s="177"/>
      <c r="BU11" s="79" t="e">
        <f aca="false">BT11/BS11</f>
        <v>#DIV/0!</v>
      </c>
      <c r="BV11" s="178"/>
      <c r="BW11" s="177"/>
      <c r="BX11" s="179" t="e">
        <f aca="false">BW11/BV11</f>
        <v>#DIV/0!</v>
      </c>
      <c r="BY11" s="180"/>
      <c r="BZ11" s="177"/>
      <c r="CA11" s="179" t="e">
        <f aca="false">BZ11/BY11</f>
        <v>#DIV/0!</v>
      </c>
      <c r="CB11" s="176"/>
      <c r="CC11" s="177"/>
      <c r="CD11" s="79" t="e">
        <f aca="false">CC11/CB11</f>
        <v>#DIV/0!</v>
      </c>
      <c r="CE11" s="178"/>
      <c r="CF11" s="177"/>
      <c r="CG11" s="179" t="e">
        <f aca="false">CF11/CE11</f>
        <v>#DIV/0!</v>
      </c>
      <c r="CH11" s="180"/>
      <c r="CI11" s="177"/>
      <c r="CJ11" s="79" t="e">
        <f aca="false">CI11/CH11</f>
        <v>#DIV/0!</v>
      </c>
      <c r="CK11" s="178"/>
      <c r="CL11" s="177"/>
      <c r="CM11" s="179" t="e">
        <f aca="false">CL11/CK11</f>
        <v>#DIV/0!</v>
      </c>
      <c r="CN11" s="180"/>
      <c r="CO11" s="177"/>
      <c r="CP11" s="179" t="e">
        <f aca="false">CO11/CN11</f>
        <v>#DIV/0!</v>
      </c>
      <c r="CQ11" s="176"/>
      <c r="CR11" s="177"/>
      <c r="CS11" s="79" t="e">
        <f aca="false">CR11/CQ11</f>
        <v>#DIV/0!</v>
      </c>
      <c r="CT11" s="178"/>
      <c r="CU11" s="177"/>
      <c r="CV11" s="179" t="e">
        <f aca="false">CU11/CT11</f>
        <v>#DIV/0!</v>
      </c>
      <c r="CW11" s="180"/>
      <c r="CX11" s="177"/>
      <c r="CY11" s="79" t="e">
        <f aca="false">CX11/CW11</f>
        <v>#DIV/0!</v>
      </c>
      <c r="CZ11" s="178"/>
      <c r="DA11" s="177"/>
      <c r="DB11" s="179" t="e">
        <f aca="false">DA11/CZ11</f>
        <v>#DIV/0!</v>
      </c>
      <c r="DC11" s="180"/>
      <c r="DD11" s="177"/>
      <c r="DE11" s="179" t="e">
        <f aca="false">DD11/DC11</f>
        <v>#DIV/0!</v>
      </c>
      <c r="DF11" s="176"/>
      <c r="DG11" s="177"/>
      <c r="DH11" s="79" t="e">
        <f aca="false">DG11/DF11</f>
        <v>#DIV/0!</v>
      </c>
      <c r="DI11" s="178"/>
      <c r="DJ11" s="177"/>
      <c r="DK11" s="179" t="e">
        <f aca="false">DJ11/DI11</f>
        <v>#DIV/0!</v>
      </c>
      <c r="DL11" s="180"/>
      <c r="DM11" s="177"/>
      <c r="DN11" s="79" t="e">
        <f aca="false">DM11/DL11</f>
        <v>#DIV/0!</v>
      </c>
      <c r="DO11" s="178"/>
      <c r="DP11" s="177"/>
      <c r="DQ11" s="179" t="e">
        <f aca="false">DP11/DO11</f>
        <v>#DIV/0!</v>
      </c>
      <c r="DR11" s="180"/>
      <c r="DS11" s="177" t="n">
        <v>8915</v>
      </c>
      <c r="DT11" s="179" t="e">
        <f aca="false">DS11/DR11</f>
        <v>#DIV/0!</v>
      </c>
      <c r="DU11" s="176"/>
      <c r="DV11" s="177"/>
      <c r="DW11" s="79"/>
      <c r="DX11" s="178"/>
      <c r="DY11" s="177"/>
      <c r="DZ11" s="179"/>
      <c r="EA11" s="180"/>
      <c r="EB11" s="177"/>
      <c r="EC11" s="79"/>
      <c r="ED11" s="178"/>
      <c r="EE11" s="177"/>
      <c r="EF11" s="179"/>
      <c r="EG11" s="180"/>
      <c r="EH11" s="177"/>
      <c r="EI11" s="179"/>
      <c r="EJ11" s="176" t="n">
        <f aca="false">+EW23/4</f>
        <v>2625</v>
      </c>
      <c r="EK11" s="181" t="n">
        <v>-393.40796</v>
      </c>
      <c r="EL11" s="79" t="n">
        <f aca="false">EK11/EJ11</f>
        <v>-0.149869699047619</v>
      </c>
      <c r="EM11" s="178" t="n">
        <f aca="false">+EJ11</f>
        <v>2625</v>
      </c>
      <c r="EN11" s="182" t="n">
        <v>99.678743</v>
      </c>
      <c r="EO11" s="179" t="n">
        <f aca="false">EN11/EM11</f>
        <v>0.0379728544761905</v>
      </c>
      <c r="EP11" s="180" t="n">
        <f aca="false">+EJ11</f>
        <v>2625</v>
      </c>
      <c r="EQ11" s="181" t="n">
        <v>-123.464946</v>
      </c>
      <c r="ER11" s="79" t="n">
        <f aca="false">EQ11/EP11</f>
        <v>-0.0470342651428571</v>
      </c>
      <c r="ES11" s="178" t="n">
        <f aca="false">+EJ11</f>
        <v>2625</v>
      </c>
      <c r="ET11" s="181" t="n">
        <v>-1958</v>
      </c>
      <c r="EU11" s="179" t="n">
        <f aca="false">ET11/ES11</f>
        <v>-0.745904761904762</v>
      </c>
      <c r="EV11" s="180" t="n">
        <f aca="false">+EW23</f>
        <v>10500</v>
      </c>
      <c r="EW11" s="181" t="n">
        <f aca="false">+EK11+EN11+EQ11+ET11</f>
        <v>-2375.194163</v>
      </c>
      <c r="EX11" s="179" t="n">
        <f aca="false">EW11/EV11</f>
        <v>-0.226208967904762</v>
      </c>
      <c r="EY11" s="176" t="n">
        <f aca="false">+FL23/4</f>
        <v>3150</v>
      </c>
      <c r="EZ11" s="181" t="n">
        <v>1353</v>
      </c>
      <c r="FA11" s="79" t="n">
        <f aca="false">EZ11/EY11</f>
        <v>0.42952380952381</v>
      </c>
      <c r="FB11" s="178" t="n">
        <f aca="false">+EY11</f>
        <v>3150</v>
      </c>
      <c r="FC11" s="182" t="n">
        <v>-5667</v>
      </c>
      <c r="FD11" s="179" t="n">
        <f aca="false">FC11/FB11</f>
        <v>-1.79904761904762</v>
      </c>
      <c r="FE11" s="180" t="n">
        <f aca="false">+EY11</f>
        <v>3150</v>
      </c>
      <c r="FF11" s="181" t="n">
        <v>-340.972</v>
      </c>
      <c r="FG11" s="79" t="n">
        <f aca="false">FF11/FE11</f>
        <v>-0.108245079365079</v>
      </c>
      <c r="FH11" s="178" t="n">
        <f aca="false">+EY11</f>
        <v>3150</v>
      </c>
      <c r="FI11" s="181"/>
      <c r="FJ11" s="179" t="n">
        <f aca="false">FI11/FH11</f>
        <v>0</v>
      </c>
      <c r="FK11" s="180" t="n">
        <v>12600</v>
      </c>
      <c r="FL11" s="181" t="n">
        <f aca="false">+EZ11+FC11+FF11+FI11</f>
        <v>-4654.972</v>
      </c>
      <c r="FM11" s="179" t="n">
        <f aca="false">FL11/FK11</f>
        <v>-0.369442222222222</v>
      </c>
    </row>
    <row r="12" customFormat="false" ht="6" hidden="false" customHeight="true" outlineLevel="0" collapsed="false">
      <c r="G12" s="2"/>
      <c r="J12" s="2"/>
      <c r="M12" s="2"/>
      <c r="P12" s="2"/>
      <c r="S12" s="2"/>
      <c r="V12" s="2"/>
      <c r="Y12" s="2"/>
      <c r="AB12" s="2"/>
      <c r="AE12" s="2"/>
      <c r="AH12" s="2"/>
      <c r="AK12" s="2"/>
      <c r="AN12" s="2"/>
      <c r="AQ12" s="2"/>
      <c r="AT12" s="2"/>
      <c r="AW12" s="2"/>
      <c r="AZ12" s="2"/>
      <c r="BC12" s="2"/>
      <c r="BF12" s="2"/>
      <c r="BI12" s="2"/>
      <c r="BL12" s="2"/>
      <c r="BO12" s="2"/>
      <c r="BR12" s="2"/>
      <c r="BU12" s="2"/>
      <c r="BX12" s="2"/>
      <c r="CA12" s="2"/>
      <c r="CD12" s="2"/>
      <c r="CG12" s="2"/>
      <c r="CJ12" s="2"/>
      <c r="CM12" s="2"/>
      <c r="CP12" s="2"/>
      <c r="CS12" s="2"/>
      <c r="CV12" s="2"/>
      <c r="CY12" s="2"/>
      <c r="DB12" s="2"/>
      <c r="DE12" s="2"/>
      <c r="DH12" s="2"/>
      <c r="DK12" s="2"/>
      <c r="DN12" s="2"/>
      <c r="DQ12" s="2"/>
      <c r="DT12" s="2"/>
      <c r="DW12" s="2"/>
      <c r="DZ12" s="2"/>
      <c r="EC12" s="2"/>
      <c r="EF12" s="2"/>
      <c r="EI12" s="2"/>
      <c r="EX12" s="2"/>
      <c r="FM12" s="2"/>
    </row>
    <row r="13" s="22" customFormat="true" ht="15.75" hidden="false" customHeight="true" outlineLevel="0" collapsed="false">
      <c r="B13" s="43" t="s">
        <v>21</v>
      </c>
      <c r="G13" s="44"/>
      <c r="J13" s="44"/>
      <c r="M13" s="44"/>
      <c r="P13" s="44"/>
      <c r="S13" s="44"/>
      <c r="V13" s="44"/>
      <c r="Y13" s="44"/>
      <c r="AB13" s="44"/>
      <c r="AE13" s="44"/>
      <c r="AH13" s="44"/>
      <c r="AK13" s="44"/>
      <c r="AN13" s="44"/>
      <c r="AQ13" s="44"/>
      <c r="AT13" s="44"/>
      <c r="AW13" s="44"/>
      <c r="AZ13" s="44"/>
      <c r="BC13" s="44"/>
      <c r="BF13" s="44"/>
      <c r="BI13" s="44"/>
      <c r="BL13" s="44"/>
      <c r="BO13" s="44"/>
      <c r="BR13" s="44"/>
      <c r="BU13" s="44"/>
      <c r="BX13" s="44"/>
      <c r="CA13" s="44"/>
      <c r="CD13" s="44"/>
      <c r="CG13" s="44"/>
      <c r="CJ13" s="44"/>
      <c r="CM13" s="44"/>
      <c r="CP13" s="44"/>
      <c r="CS13" s="44"/>
      <c r="CV13" s="44"/>
      <c r="CY13" s="44"/>
      <c r="DB13" s="44"/>
      <c r="DE13" s="44"/>
      <c r="DH13" s="44"/>
      <c r="DK13" s="44"/>
      <c r="DN13" s="44"/>
      <c r="DQ13" s="44"/>
      <c r="DT13" s="44"/>
      <c r="DU13" s="183"/>
      <c r="DV13" s="184"/>
      <c r="DW13" s="184"/>
      <c r="DX13" s="184"/>
      <c r="DY13" s="184"/>
      <c r="DZ13" s="44"/>
      <c r="EA13" s="44"/>
      <c r="EB13" s="44"/>
      <c r="EC13" s="44"/>
      <c r="ED13" s="44"/>
      <c r="EE13" s="44"/>
      <c r="EF13" s="44"/>
      <c r="EI13" s="44"/>
      <c r="EL13" s="44"/>
      <c r="EO13" s="44"/>
      <c r="ER13" s="44"/>
      <c r="EU13" s="44"/>
      <c r="EX13" s="44"/>
      <c r="FA13" s="44"/>
      <c r="FD13" s="44"/>
      <c r="FG13" s="44"/>
      <c r="FJ13" s="44"/>
      <c r="FM13" s="44"/>
    </row>
    <row r="14" s="27" customFormat="true" ht="15" hidden="false" customHeight="false" outlineLevel="0" collapsed="false">
      <c r="B14" s="45" t="s">
        <v>22</v>
      </c>
      <c r="C14" s="46" t="s">
        <v>23</v>
      </c>
      <c r="D14" s="47" t="s">
        <v>24</v>
      </c>
      <c r="E14" s="29"/>
      <c r="F14" s="163"/>
      <c r="G14" s="164" t="e">
        <f aca="false">F16/F14</f>
        <v>#DIV/0!</v>
      </c>
      <c r="H14" s="185"/>
      <c r="I14" s="163"/>
      <c r="J14" s="166" t="e">
        <f aca="false">I16/I14</f>
        <v>#DIV/0!</v>
      </c>
      <c r="K14" s="132"/>
      <c r="L14" s="163"/>
      <c r="M14" s="164" t="e">
        <f aca="false">L16/L14</f>
        <v>#DIV/0!</v>
      </c>
      <c r="N14" s="185"/>
      <c r="O14" s="163"/>
      <c r="P14" s="166" t="e">
        <f aca="false">O16/O14</f>
        <v>#DIV/0!</v>
      </c>
      <c r="Q14" s="132"/>
      <c r="R14" s="163"/>
      <c r="S14" s="166" t="e">
        <f aca="false">R16/R14</f>
        <v>#DIV/0!</v>
      </c>
      <c r="T14" s="29"/>
      <c r="U14" s="163"/>
      <c r="V14" s="164" t="e">
        <f aca="false">U16/U14</f>
        <v>#DIV/0!</v>
      </c>
      <c r="W14" s="185"/>
      <c r="X14" s="163"/>
      <c r="Y14" s="166" t="e">
        <f aca="false">X16/X14</f>
        <v>#DIV/0!</v>
      </c>
      <c r="Z14" s="132"/>
      <c r="AA14" s="163"/>
      <c r="AB14" s="164" t="e">
        <f aca="false">AA16/AA14</f>
        <v>#DIV/0!</v>
      </c>
      <c r="AC14" s="185"/>
      <c r="AD14" s="163"/>
      <c r="AE14" s="166" t="e">
        <f aca="false">AD16/AD14</f>
        <v>#DIV/0!</v>
      </c>
      <c r="AF14" s="132"/>
      <c r="AG14" s="163"/>
      <c r="AH14" s="166" t="e">
        <f aca="false">AG16/AG14</f>
        <v>#DIV/0!</v>
      </c>
      <c r="AI14" s="29"/>
      <c r="AJ14" s="163"/>
      <c r="AK14" s="164" t="e">
        <f aca="false">AJ16/AJ14</f>
        <v>#DIV/0!</v>
      </c>
      <c r="AL14" s="185"/>
      <c r="AM14" s="163"/>
      <c r="AN14" s="166" t="e">
        <f aca="false">AM16/AM14</f>
        <v>#DIV/0!</v>
      </c>
      <c r="AO14" s="132"/>
      <c r="AP14" s="163"/>
      <c r="AQ14" s="164" t="e">
        <f aca="false">AP16/AP14</f>
        <v>#DIV/0!</v>
      </c>
      <c r="AR14" s="185"/>
      <c r="AS14" s="163"/>
      <c r="AT14" s="166" t="e">
        <f aca="false">AS16/AS14</f>
        <v>#DIV/0!</v>
      </c>
      <c r="AU14" s="132"/>
      <c r="AV14" s="163"/>
      <c r="AW14" s="166" t="e">
        <f aca="false">AV16/AV14</f>
        <v>#DIV/0!</v>
      </c>
      <c r="AX14" s="29"/>
      <c r="AY14" s="163"/>
      <c r="AZ14" s="164" t="e">
        <f aca="false">AY16/AY14</f>
        <v>#DIV/0!</v>
      </c>
      <c r="BA14" s="185"/>
      <c r="BB14" s="163"/>
      <c r="BC14" s="166" t="e">
        <f aca="false">BB16/BB14</f>
        <v>#DIV/0!</v>
      </c>
      <c r="BD14" s="132"/>
      <c r="BE14" s="163"/>
      <c r="BF14" s="164" t="e">
        <f aca="false">BE16/BE14</f>
        <v>#DIV/0!</v>
      </c>
      <c r="BG14" s="185"/>
      <c r="BH14" s="163"/>
      <c r="BI14" s="166" t="e">
        <f aca="false">BH16/BH14</f>
        <v>#DIV/0!</v>
      </c>
      <c r="BJ14" s="132"/>
      <c r="BK14" s="163"/>
      <c r="BL14" s="166" t="e">
        <f aca="false">BK16/BK14</f>
        <v>#DIV/0!</v>
      </c>
      <c r="BM14" s="29"/>
      <c r="BN14" s="163"/>
      <c r="BO14" s="164" t="e">
        <f aca="false">BN16/BN14</f>
        <v>#DIV/0!</v>
      </c>
      <c r="BP14" s="185"/>
      <c r="BQ14" s="163"/>
      <c r="BR14" s="166" t="e">
        <f aca="false">BQ16/BQ14</f>
        <v>#DIV/0!</v>
      </c>
      <c r="BS14" s="132"/>
      <c r="BT14" s="163"/>
      <c r="BU14" s="164" t="e">
        <f aca="false">BT16/BT14</f>
        <v>#DIV/0!</v>
      </c>
      <c r="BV14" s="185"/>
      <c r="BW14" s="163"/>
      <c r="BX14" s="166" t="e">
        <f aca="false">BW16/BW14</f>
        <v>#DIV/0!</v>
      </c>
      <c r="BY14" s="132"/>
      <c r="BZ14" s="163"/>
      <c r="CA14" s="166" t="e">
        <f aca="false">BZ16/BZ14</f>
        <v>#DIV/0!</v>
      </c>
      <c r="CB14" s="29"/>
      <c r="CC14" s="163"/>
      <c r="CD14" s="164" t="e">
        <f aca="false">CC16/CC14</f>
        <v>#DIV/0!</v>
      </c>
      <c r="CE14" s="185"/>
      <c r="CF14" s="163"/>
      <c r="CG14" s="166" t="e">
        <f aca="false">CF16/CF14</f>
        <v>#DIV/0!</v>
      </c>
      <c r="CH14" s="132"/>
      <c r="CI14" s="163"/>
      <c r="CJ14" s="164" t="e">
        <f aca="false">CI16/CI14</f>
        <v>#DIV/0!</v>
      </c>
      <c r="CK14" s="185"/>
      <c r="CL14" s="163"/>
      <c r="CM14" s="166" t="e">
        <f aca="false">CL16/CL14</f>
        <v>#DIV/0!</v>
      </c>
      <c r="CN14" s="132"/>
      <c r="CO14" s="163"/>
      <c r="CP14" s="166" t="e">
        <f aca="false">CO16/CO14</f>
        <v>#DIV/0!</v>
      </c>
      <c r="CQ14" s="29"/>
      <c r="CR14" s="163"/>
      <c r="CS14" s="164" t="e">
        <f aca="false">CR16/CR14</f>
        <v>#DIV/0!</v>
      </c>
      <c r="CT14" s="185"/>
      <c r="CU14" s="163"/>
      <c r="CV14" s="166" t="e">
        <f aca="false">CU16/CU14</f>
        <v>#DIV/0!</v>
      </c>
      <c r="CW14" s="132"/>
      <c r="CX14" s="163"/>
      <c r="CY14" s="164" t="e">
        <f aca="false">CX16/CX14</f>
        <v>#DIV/0!</v>
      </c>
      <c r="CZ14" s="185"/>
      <c r="DA14" s="163"/>
      <c r="DB14" s="166" t="e">
        <f aca="false">DA16/DA14</f>
        <v>#DIV/0!</v>
      </c>
      <c r="DC14" s="132"/>
      <c r="DD14" s="163"/>
      <c r="DE14" s="166" t="e">
        <f aca="false">DD16/DD14</f>
        <v>#DIV/0!</v>
      </c>
      <c r="DF14" s="29"/>
      <c r="DG14" s="163"/>
      <c r="DH14" s="164" t="e">
        <f aca="false">DG16/DG14</f>
        <v>#DIV/0!</v>
      </c>
      <c r="DI14" s="185"/>
      <c r="DJ14" s="163"/>
      <c r="DK14" s="166" t="e">
        <f aca="false">DJ16/DJ14</f>
        <v>#DIV/0!</v>
      </c>
      <c r="DL14" s="132"/>
      <c r="DM14" s="163"/>
      <c r="DN14" s="164" t="e">
        <f aca="false">DM16/DM14</f>
        <v>#DIV/0!</v>
      </c>
      <c r="DO14" s="185"/>
      <c r="DP14" s="163"/>
      <c r="DQ14" s="166" t="e">
        <f aca="false">DP16/DP14</f>
        <v>#DIV/0!</v>
      </c>
      <c r="DR14" s="132"/>
      <c r="DS14" s="163"/>
      <c r="DT14" s="166" t="e">
        <f aca="false">DS16/DS14</f>
        <v>#DIV/0!</v>
      </c>
      <c r="DU14" s="29"/>
      <c r="DV14" s="163"/>
      <c r="DW14" s="164"/>
      <c r="DX14" s="185"/>
      <c r="DY14" s="163"/>
      <c r="DZ14" s="166"/>
      <c r="EA14" s="132"/>
      <c r="EB14" s="163"/>
      <c r="EC14" s="164"/>
      <c r="ED14" s="185"/>
      <c r="EE14" s="163"/>
      <c r="EF14" s="166"/>
      <c r="EG14" s="132"/>
      <c r="EH14" s="163"/>
      <c r="EI14" s="166"/>
      <c r="EJ14" s="29"/>
      <c r="EK14" s="163" t="n">
        <f aca="false">+EW14/4</f>
        <v>13500</v>
      </c>
      <c r="EL14" s="164" t="n">
        <f aca="false">EK16/EK14</f>
        <v>0.588518518518519</v>
      </c>
      <c r="EM14" s="185"/>
      <c r="EN14" s="163" t="n">
        <f aca="false">+EK14</f>
        <v>13500</v>
      </c>
      <c r="EO14" s="166" t="n">
        <f aca="false">EN16/EN14</f>
        <v>0.636740740740741</v>
      </c>
      <c r="EP14" s="132"/>
      <c r="EQ14" s="163" t="n">
        <f aca="false">+EK14</f>
        <v>13500</v>
      </c>
      <c r="ER14" s="164" t="n">
        <f aca="false">EQ16/EQ14</f>
        <v>0.803925925925926</v>
      </c>
      <c r="ES14" s="185"/>
      <c r="ET14" s="163" t="n">
        <f aca="false">+EK14</f>
        <v>13500</v>
      </c>
      <c r="EU14" s="166" t="n">
        <f aca="false">ET16/ET14</f>
        <v>0.640888888888889</v>
      </c>
      <c r="EV14" s="132"/>
      <c r="EW14" s="163" t="n">
        <v>54000</v>
      </c>
      <c r="EX14" s="166" t="n">
        <f aca="false">EW16/EW14</f>
        <v>0.667518518518519</v>
      </c>
      <c r="EY14" s="29"/>
      <c r="EZ14" s="163" t="n">
        <f aca="false">+FL14/4</f>
        <v>15500</v>
      </c>
      <c r="FA14" s="164" t="n">
        <f aca="false">EZ16/EZ14</f>
        <v>0.914258064516129</v>
      </c>
      <c r="FB14" s="185"/>
      <c r="FC14" s="163" t="n">
        <f aca="false">+EZ14</f>
        <v>15500</v>
      </c>
      <c r="FD14" s="166" t="n">
        <f aca="false">FC16/FC14</f>
        <v>0.794903225806452</v>
      </c>
      <c r="FE14" s="132"/>
      <c r="FF14" s="163" t="n">
        <f aca="false">+EZ14</f>
        <v>15500</v>
      </c>
      <c r="FG14" s="164" t="n">
        <f aca="false">FF16/FF14</f>
        <v>0.962354774193548</v>
      </c>
      <c r="FH14" s="185"/>
      <c r="FI14" s="163"/>
      <c r="FJ14" s="166" t="e">
        <f aca="false">FI16/FI14</f>
        <v>#DIV/0!</v>
      </c>
      <c r="FK14" s="132"/>
      <c r="FL14" s="163" t="n">
        <f aca="false">+FK8</f>
        <v>62000</v>
      </c>
      <c r="FM14" s="166" t="n">
        <f aca="false">FL16/FL14</f>
        <v>0.667879016129032</v>
      </c>
    </row>
    <row r="15" s="27" customFormat="true" ht="16.5" hidden="false" customHeight="true" outlineLevel="0" collapsed="false">
      <c r="B15" s="45"/>
      <c r="C15" s="50" t="s">
        <v>25</v>
      </c>
      <c r="D15" s="51" t="s">
        <v>26</v>
      </c>
      <c r="E15" s="52"/>
      <c r="F15" s="106"/>
      <c r="G15" s="186" t="e">
        <f aca="false">F16/F15</f>
        <v>#DIV/0!</v>
      </c>
      <c r="H15" s="187"/>
      <c r="I15" s="106"/>
      <c r="J15" s="188" t="e">
        <f aca="false">I16/I15</f>
        <v>#DIV/0!</v>
      </c>
      <c r="K15" s="189"/>
      <c r="L15" s="106"/>
      <c r="M15" s="186" t="e">
        <f aca="false">L16/L15</f>
        <v>#DIV/0!</v>
      </c>
      <c r="N15" s="187"/>
      <c r="O15" s="106"/>
      <c r="P15" s="188" t="e">
        <f aca="false">O16/O15</f>
        <v>#DIV/0!</v>
      </c>
      <c r="Q15" s="189"/>
      <c r="R15" s="106"/>
      <c r="S15" s="188" t="e">
        <f aca="false">R16/R15</f>
        <v>#DIV/0!</v>
      </c>
      <c r="T15" s="52"/>
      <c r="U15" s="106"/>
      <c r="V15" s="186" t="e">
        <f aca="false">U16/U15</f>
        <v>#DIV/0!</v>
      </c>
      <c r="W15" s="187"/>
      <c r="X15" s="106"/>
      <c r="Y15" s="188" t="e">
        <f aca="false">X16/X15</f>
        <v>#DIV/0!</v>
      </c>
      <c r="Z15" s="189"/>
      <c r="AA15" s="106"/>
      <c r="AB15" s="186" t="e">
        <f aca="false">AA16/AA15</f>
        <v>#DIV/0!</v>
      </c>
      <c r="AC15" s="187"/>
      <c r="AD15" s="106"/>
      <c r="AE15" s="188" t="e">
        <f aca="false">AD16/AD15</f>
        <v>#DIV/0!</v>
      </c>
      <c r="AF15" s="189"/>
      <c r="AG15" s="106"/>
      <c r="AH15" s="188" t="e">
        <f aca="false">AG16/AG15</f>
        <v>#DIV/0!</v>
      </c>
      <c r="AI15" s="52"/>
      <c r="AJ15" s="106"/>
      <c r="AK15" s="186" t="e">
        <f aca="false">AJ16/AJ15</f>
        <v>#DIV/0!</v>
      </c>
      <c r="AL15" s="187"/>
      <c r="AM15" s="106"/>
      <c r="AN15" s="188" t="e">
        <f aca="false">AM16/AM15</f>
        <v>#DIV/0!</v>
      </c>
      <c r="AO15" s="189"/>
      <c r="AP15" s="106"/>
      <c r="AQ15" s="186" t="e">
        <f aca="false">AP16/AP15</f>
        <v>#DIV/0!</v>
      </c>
      <c r="AR15" s="187"/>
      <c r="AS15" s="106"/>
      <c r="AT15" s="188" t="e">
        <f aca="false">AS16/AS15</f>
        <v>#DIV/0!</v>
      </c>
      <c r="AU15" s="189"/>
      <c r="AV15" s="106"/>
      <c r="AW15" s="188" t="e">
        <f aca="false">AV16/AV15</f>
        <v>#DIV/0!</v>
      </c>
      <c r="AX15" s="52"/>
      <c r="AY15" s="106"/>
      <c r="AZ15" s="186" t="e">
        <f aca="false">AY16/AY15</f>
        <v>#DIV/0!</v>
      </c>
      <c r="BA15" s="187"/>
      <c r="BB15" s="106"/>
      <c r="BC15" s="188" t="e">
        <f aca="false">BB16/BB15</f>
        <v>#DIV/0!</v>
      </c>
      <c r="BD15" s="189"/>
      <c r="BE15" s="106"/>
      <c r="BF15" s="186" t="e">
        <f aca="false">BE16/BE15</f>
        <v>#DIV/0!</v>
      </c>
      <c r="BG15" s="187"/>
      <c r="BH15" s="106"/>
      <c r="BI15" s="188" t="e">
        <f aca="false">BH16/BH15</f>
        <v>#DIV/0!</v>
      </c>
      <c r="BJ15" s="189"/>
      <c r="BK15" s="106"/>
      <c r="BL15" s="188" t="e">
        <f aca="false">BK16/BK15</f>
        <v>#DIV/0!</v>
      </c>
      <c r="BM15" s="52"/>
      <c r="BN15" s="106"/>
      <c r="BO15" s="186" t="e">
        <f aca="false">BN16/BN15</f>
        <v>#DIV/0!</v>
      </c>
      <c r="BP15" s="187"/>
      <c r="BQ15" s="106"/>
      <c r="BR15" s="188" t="e">
        <f aca="false">BQ16/BQ15</f>
        <v>#DIV/0!</v>
      </c>
      <c r="BS15" s="189"/>
      <c r="BT15" s="106"/>
      <c r="BU15" s="186" t="e">
        <f aca="false">BT16/BT15</f>
        <v>#DIV/0!</v>
      </c>
      <c r="BV15" s="187"/>
      <c r="BW15" s="106"/>
      <c r="BX15" s="188" t="e">
        <f aca="false">BW16/BW15</f>
        <v>#DIV/0!</v>
      </c>
      <c r="BY15" s="189"/>
      <c r="BZ15" s="106"/>
      <c r="CA15" s="188" t="e">
        <f aca="false">BZ16/BZ15</f>
        <v>#DIV/0!</v>
      </c>
      <c r="CB15" s="52"/>
      <c r="CC15" s="106"/>
      <c r="CD15" s="186" t="e">
        <f aca="false">CC16/CC15</f>
        <v>#DIV/0!</v>
      </c>
      <c r="CE15" s="187"/>
      <c r="CF15" s="106"/>
      <c r="CG15" s="188" t="e">
        <f aca="false">CF16/CF15</f>
        <v>#DIV/0!</v>
      </c>
      <c r="CH15" s="189"/>
      <c r="CI15" s="106"/>
      <c r="CJ15" s="186" t="e">
        <f aca="false">CI16/CI15</f>
        <v>#DIV/0!</v>
      </c>
      <c r="CK15" s="187"/>
      <c r="CL15" s="106"/>
      <c r="CM15" s="188" t="e">
        <f aca="false">CL16/CL15</f>
        <v>#DIV/0!</v>
      </c>
      <c r="CN15" s="189"/>
      <c r="CO15" s="106"/>
      <c r="CP15" s="188" t="e">
        <f aca="false">CO16/CO15</f>
        <v>#DIV/0!</v>
      </c>
      <c r="CQ15" s="52"/>
      <c r="CR15" s="106"/>
      <c r="CS15" s="186" t="e">
        <f aca="false">CR16/CR15</f>
        <v>#DIV/0!</v>
      </c>
      <c r="CT15" s="187"/>
      <c r="CU15" s="106"/>
      <c r="CV15" s="188" t="e">
        <f aca="false">CU16/CU15</f>
        <v>#DIV/0!</v>
      </c>
      <c r="CW15" s="189"/>
      <c r="CX15" s="106"/>
      <c r="CY15" s="186" t="e">
        <f aca="false">CX16/CX15</f>
        <v>#DIV/0!</v>
      </c>
      <c r="CZ15" s="187"/>
      <c r="DA15" s="106"/>
      <c r="DB15" s="188" t="e">
        <f aca="false">DA16/DA15</f>
        <v>#DIV/0!</v>
      </c>
      <c r="DC15" s="189"/>
      <c r="DD15" s="106"/>
      <c r="DE15" s="188" t="e">
        <f aca="false">DD16/DD15</f>
        <v>#DIV/0!</v>
      </c>
      <c r="DF15" s="52"/>
      <c r="DG15" s="106"/>
      <c r="DH15" s="186" t="e">
        <f aca="false">DG16/DG15</f>
        <v>#DIV/0!</v>
      </c>
      <c r="DI15" s="187"/>
      <c r="DJ15" s="106"/>
      <c r="DK15" s="188" t="e">
        <f aca="false">DJ16/DJ15</f>
        <v>#DIV/0!</v>
      </c>
      <c r="DL15" s="189"/>
      <c r="DM15" s="106"/>
      <c r="DN15" s="186" t="e">
        <f aca="false">DM16/DM15</f>
        <v>#DIV/0!</v>
      </c>
      <c r="DO15" s="187"/>
      <c r="DP15" s="106"/>
      <c r="DQ15" s="188" t="e">
        <f aca="false">DP16/DP15</f>
        <v>#DIV/0!</v>
      </c>
      <c r="DR15" s="189"/>
      <c r="DS15" s="106"/>
      <c r="DT15" s="188" t="e">
        <f aca="false">DS16/DS15</f>
        <v>#DIV/0!</v>
      </c>
      <c r="DU15" s="52"/>
      <c r="DV15" s="106"/>
      <c r="DW15" s="186"/>
      <c r="DX15" s="187"/>
      <c r="DY15" s="106"/>
      <c r="DZ15" s="188"/>
      <c r="EA15" s="189"/>
      <c r="EB15" s="106"/>
      <c r="EC15" s="186"/>
      <c r="ED15" s="187"/>
      <c r="EE15" s="106"/>
      <c r="EF15" s="188"/>
      <c r="EG15" s="189"/>
      <c r="EH15" s="106"/>
      <c r="EI15" s="188"/>
      <c r="EJ15" s="52"/>
      <c r="EK15" s="106" t="n">
        <f aca="false">+EK14</f>
        <v>13500</v>
      </c>
      <c r="EL15" s="186" t="n">
        <f aca="false">IFERROR(EK16/EK15,"")</f>
        <v>0.588518518518519</v>
      </c>
      <c r="EM15" s="187"/>
      <c r="EN15" s="106" t="n">
        <f aca="false">+EK15</f>
        <v>13500</v>
      </c>
      <c r="EO15" s="188" t="n">
        <f aca="false">IFERROR(EN16/EN15,"")</f>
        <v>0.636740740740741</v>
      </c>
      <c r="EP15" s="189"/>
      <c r="EQ15" s="106" t="n">
        <f aca="false">+EK15</f>
        <v>13500</v>
      </c>
      <c r="ER15" s="186" t="n">
        <f aca="false">IFERROR(EQ16/EQ15,"")</f>
        <v>0.803925925925926</v>
      </c>
      <c r="ES15" s="187"/>
      <c r="ET15" s="106" t="n">
        <f aca="false">+EK15</f>
        <v>13500</v>
      </c>
      <c r="EU15" s="188" t="n">
        <f aca="false">IFERROR(ET16/ET15,"")</f>
        <v>0.640888888888889</v>
      </c>
      <c r="EV15" s="189"/>
      <c r="EW15" s="106" t="n">
        <f aca="false">+EK15+EN15+EQ15+ET15</f>
        <v>54000</v>
      </c>
      <c r="EX15" s="188" t="n">
        <f aca="false">IFERROR(EW16/EW15,"")</f>
        <v>0.667518518518519</v>
      </c>
      <c r="EY15" s="52"/>
      <c r="EZ15" s="106" t="n">
        <f aca="false">+EZ14</f>
        <v>15500</v>
      </c>
      <c r="FA15" s="186" t="n">
        <f aca="false">IFERROR(EZ16/EZ15,"")</f>
        <v>0.914258064516129</v>
      </c>
      <c r="FB15" s="187"/>
      <c r="FC15" s="106" t="n">
        <f aca="false">+EZ15</f>
        <v>15500</v>
      </c>
      <c r="FD15" s="188" t="n">
        <f aca="false">IFERROR(FC16/FC15,"")</f>
        <v>0.794903225806452</v>
      </c>
      <c r="FE15" s="189"/>
      <c r="FF15" s="106" t="n">
        <f aca="false">+EZ15</f>
        <v>15500</v>
      </c>
      <c r="FG15" s="186" t="n">
        <f aca="false">IFERROR(FF16/FF15,"")</f>
        <v>0.962354774193548</v>
      </c>
      <c r="FH15" s="187"/>
      <c r="FI15" s="106"/>
      <c r="FJ15" s="188" t="str">
        <f aca="false">IFERROR(FI16/FI15,"")</f>
        <v/>
      </c>
      <c r="FK15" s="189"/>
      <c r="FL15" s="106" t="n">
        <f aca="false">+EZ15+FC15+FF15+FI15</f>
        <v>46500</v>
      </c>
      <c r="FM15" s="188" t="n">
        <f aca="false">IFERROR(FL16/FL15,"")</f>
        <v>0.89050535483871</v>
      </c>
    </row>
    <row r="16" s="27" customFormat="true" ht="17.25" hidden="false" customHeight="true" outlineLevel="0" collapsed="false">
      <c r="B16" s="45"/>
      <c r="C16" s="55" t="s">
        <v>27</v>
      </c>
      <c r="D16" s="56" t="s">
        <v>28</v>
      </c>
      <c r="E16" s="39"/>
      <c r="F16" s="190"/>
      <c r="G16" s="79" t="e">
        <f aca="false">F16/#REF!</f>
        <v>#REF!</v>
      </c>
      <c r="H16" s="147"/>
      <c r="I16" s="190"/>
      <c r="J16" s="179" t="e">
        <f aca="false">I16/#REF!</f>
        <v>#REF!</v>
      </c>
      <c r="K16" s="149"/>
      <c r="L16" s="190"/>
      <c r="M16" s="79" t="e">
        <f aca="false">L16/#REF!</f>
        <v>#REF!</v>
      </c>
      <c r="N16" s="147"/>
      <c r="O16" s="190"/>
      <c r="P16" s="179" t="e">
        <f aca="false">O16/#REF!</f>
        <v>#REF!</v>
      </c>
      <c r="Q16" s="149"/>
      <c r="R16" s="190"/>
      <c r="S16" s="179" t="e">
        <f aca="false">R16/C16</f>
        <v>#VALUE!</v>
      </c>
      <c r="T16" s="39"/>
      <c r="U16" s="190"/>
      <c r="V16" s="79" t="e">
        <f aca="false">U16/F16</f>
        <v>#DIV/0!</v>
      </c>
      <c r="W16" s="147"/>
      <c r="X16" s="190"/>
      <c r="Y16" s="179" t="e">
        <f aca="false">X16/I16</f>
        <v>#DIV/0!</v>
      </c>
      <c r="Z16" s="149"/>
      <c r="AA16" s="190"/>
      <c r="AB16" s="79" t="e">
        <f aca="false">AA16/L16</f>
        <v>#DIV/0!</v>
      </c>
      <c r="AC16" s="147"/>
      <c r="AD16" s="190"/>
      <c r="AE16" s="179" t="e">
        <f aca="false">AD16/O16</f>
        <v>#DIV/0!</v>
      </c>
      <c r="AF16" s="149"/>
      <c r="AG16" s="190"/>
      <c r="AH16" s="179" t="e">
        <f aca="false">AG16/R16</f>
        <v>#DIV/0!</v>
      </c>
      <c r="AI16" s="39"/>
      <c r="AJ16" s="190"/>
      <c r="AK16" s="79" t="e">
        <f aca="false">AJ16/U16</f>
        <v>#DIV/0!</v>
      </c>
      <c r="AL16" s="147"/>
      <c r="AM16" s="190"/>
      <c r="AN16" s="179" t="e">
        <f aca="false">AM16/X16</f>
        <v>#DIV/0!</v>
      </c>
      <c r="AO16" s="149"/>
      <c r="AP16" s="190"/>
      <c r="AQ16" s="79" t="e">
        <f aca="false">AP16/AA16</f>
        <v>#DIV/0!</v>
      </c>
      <c r="AR16" s="147"/>
      <c r="AS16" s="190"/>
      <c r="AT16" s="179" t="e">
        <f aca="false">AS16/AD16</f>
        <v>#DIV/0!</v>
      </c>
      <c r="AU16" s="149"/>
      <c r="AV16" s="190"/>
      <c r="AW16" s="179" t="e">
        <f aca="false">AV16/AG16</f>
        <v>#DIV/0!</v>
      </c>
      <c r="AX16" s="39"/>
      <c r="AY16" s="190"/>
      <c r="AZ16" s="79" t="e">
        <f aca="false">AY16/AJ16</f>
        <v>#DIV/0!</v>
      </c>
      <c r="BA16" s="147"/>
      <c r="BB16" s="190"/>
      <c r="BC16" s="179" t="e">
        <f aca="false">BB16/AM16</f>
        <v>#DIV/0!</v>
      </c>
      <c r="BD16" s="149"/>
      <c r="BE16" s="190"/>
      <c r="BF16" s="79" t="e">
        <f aca="false">BE16/AP16</f>
        <v>#DIV/0!</v>
      </c>
      <c r="BG16" s="147"/>
      <c r="BH16" s="190"/>
      <c r="BI16" s="179" t="e">
        <f aca="false">BH16/AS16</f>
        <v>#DIV/0!</v>
      </c>
      <c r="BJ16" s="149"/>
      <c r="BK16" s="190"/>
      <c r="BL16" s="179" t="e">
        <f aca="false">BK16/AV16</f>
        <v>#DIV/0!</v>
      </c>
      <c r="BM16" s="39"/>
      <c r="BN16" s="190"/>
      <c r="BO16" s="79" t="e">
        <f aca="false">BN16/AY16</f>
        <v>#DIV/0!</v>
      </c>
      <c r="BP16" s="147"/>
      <c r="BQ16" s="190"/>
      <c r="BR16" s="179" t="e">
        <f aca="false">BQ16/BB16</f>
        <v>#DIV/0!</v>
      </c>
      <c r="BS16" s="149"/>
      <c r="BT16" s="190"/>
      <c r="BU16" s="79" t="e">
        <f aca="false">BT16/BE16</f>
        <v>#DIV/0!</v>
      </c>
      <c r="BV16" s="147"/>
      <c r="BW16" s="190"/>
      <c r="BX16" s="179" t="e">
        <f aca="false">BW16/BH16</f>
        <v>#DIV/0!</v>
      </c>
      <c r="BY16" s="149"/>
      <c r="BZ16" s="190"/>
      <c r="CA16" s="179" t="e">
        <f aca="false">BZ16/BK16</f>
        <v>#DIV/0!</v>
      </c>
      <c r="CB16" s="39"/>
      <c r="CC16" s="190"/>
      <c r="CD16" s="79" t="e">
        <f aca="false">CC16/BN16</f>
        <v>#DIV/0!</v>
      </c>
      <c r="CE16" s="147"/>
      <c r="CF16" s="190"/>
      <c r="CG16" s="179" t="e">
        <f aca="false">CF16/BQ16</f>
        <v>#DIV/0!</v>
      </c>
      <c r="CH16" s="149"/>
      <c r="CI16" s="190"/>
      <c r="CJ16" s="79" t="e">
        <f aca="false">CI16/BT16</f>
        <v>#DIV/0!</v>
      </c>
      <c r="CK16" s="147"/>
      <c r="CL16" s="190"/>
      <c r="CM16" s="179" t="e">
        <f aca="false">CL16/BW16</f>
        <v>#DIV/0!</v>
      </c>
      <c r="CN16" s="149"/>
      <c r="CO16" s="190"/>
      <c r="CP16" s="179" t="e">
        <f aca="false">CO16/BZ16</f>
        <v>#DIV/0!</v>
      </c>
      <c r="CQ16" s="39"/>
      <c r="CR16" s="190"/>
      <c r="CS16" s="79" t="e">
        <f aca="false">CR16/CC16</f>
        <v>#DIV/0!</v>
      </c>
      <c r="CT16" s="147"/>
      <c r="CU16" s="190"/>
      <c r="CV16" s="179" t="e">
        <f aca="false">CU16/CF16</f>
        <v>#DIV/0!</v>
      </c>
      <c r="CW16" s="149"/>
      <c r="CX16" s="190"/>
      <c r="CY16" s="79" t="e">
        <f aca="false">CX16/CI16</f>
        <v>#DIV/0!</v>
      </c>
      <c r="CZ16" s="147"/>
      <c r="DA16" s="190"/>
      <c r="DB16" s="179" t="e">
        <f aca="false">DA16/CL16</f>
        <v>#DIV/0!</v>
      </c>
      <c r="DC16" s="149"/>
      <c r="DD16" s="190"/>
      <c r="DE16" s="179" t="e">
        <f aca="false">DD16/CO16</f>
        <v>#DIV/0!</v>
      </c>
      <c r="DF16" s="39"/>
      <c r="DG16" s="190"/>
      <c r="DH16" s="79" t="e">
        <f aca="false">DG16/CR16</f>
        <v>#DIV/0!</v>
      </c>
      <c r="DI16" s="147"/>
      <c r="DJ16" s="190"/>
      <c r="DK16" s="179" t="e">
        <f aca="false">DJ16/CU16</f>
        <v>#DIV/0!</v>
      </c>
      <c r="DL16" s="149"/>
      <c r="DM16" s="190"/>
      <c r="DN16" s="79" t="e">
        <f aca="false">DM16/CX16</f>
        <v>#DIV/0!</v>
      </c>
      <c r="DO16" s="147"/>
      <c r="DP16" s="190"/>
      <c r="DQ16" s="179" t="e">
        <f aca="false">DP16/DA16</f>
        <v>#DIV/0!</v>
      </c>
      <c r="DR16" s="149"/>
      <c r="DS16" s="190" t="n">
        <f aca="false">+DS8</f>
        <v>22150</v>
      </c>
      <c r="DT16" s="179" t="e">
        <f aca="false">DS16/DD16</f>
        <v>#DIV/0!</v>
      </c>
      <c r="DU16" s="39"/>
      <c r="DV16" s="190"/>
      <c r="DW16" s="79"/>
      <c r="DX16" s="147"/>
      <c r="DY16" s="190"/>
      <c r="DZ16" s="179"/>
      <c r="EA16" s="149"/>
      <c r="EB16" s="190"/>
      <c r="EC16" s="79"/>
      <c r="ED16" s="147"/>
      <c r="EE16" s="190"/>
      <c r="EF16" s="179"/>
      <c r="EG16" s="149"/>
      <c r="EH16" s="190"/>
      <c r="EI16" s="179"/>
      <c r="EJ16" s="39"/>
      <c r="EK16" s="190" t="n">
        <f aca="false">+EK8</f>
        <v>7945</v>
      </c>
      <c r="EL16" s="79" t="str">
        <f aca="false">IFERROR(EK16/DV16,"")</f>
        <v/>
      </c>
      <c r="EM16" s="147"/>
      <c r="EN16" s="190" t="n">
        <f aca="false">+EN8</f>
        <v>8596</v>
      </c>
      <c r="EO16" s="179"/>
      <c r="EP16" s="149"/>
      <c r="EQ16" s="191" t="n">
        <f aca="false">+EQ8</f>
        <v>10853</v>
      </c>
      <c r="ER16" s="79"/>
      <c r="ES16" s="147"/>
      <c r="ET16" s="190" t="n">
        <v>8652</v>
      </c>
      <c r="EU16" s="179"/>
      <c r="EV16" s="149"/>
      <c r="EW16" s="190" t="n">
        <f aca="false">+EK16+EN16+EQ16+ET16</f>
        <v>36046</v>
      </c>
      <c r="EX16" s="179"/>
      <c r="EY16" s="39"/>
      <c r="EZ16" s="190" t="n">
        <f aca="false">+EZ8</f>
        <v>14171</v>
      </c>
      <c r="FA16" s="79" t="n">
        <f aca="false">IFERROR(EZ16/EK16,"")</f>
        <v>1.78363750786658</v>
      </c>
      <c r="FB16" s="147"/>
      <c r="FC16" s="190" t="n">
        <f aca="false">+FC8</f>
        <v>12321</v>
      </c>
      <c r="FD16" s="179"/>
      <c r="FE16" s="149"/>
      <c r="FF16" s="191" t="n">
        <f aca="false">+FF8</f>
        <v>14916.499</v>
      </c>
      <c r="FG16" s="79"/>
      <c r="FH16" s="147"/>
      <c r="FI16" s="190"/>
      <c r="FJ16" s="179"/>
      <c r="FK16" s="149"/>
      <c r="FL16" s="190" t="n">
        <f aca="false">+EZ16+FC16+FF16+FI16</f>
        <v>41408.499</v>
      </c>
      <c r="FM16" s="179"/>
    </row>
    <row r="17" s="27" customFormat="true" ht="15" hidden="false" customHeight="false" outlineLevel="0" collapsed="false">
      <c r="B17" s="45" t="s">
        <v>29</v>
      </c>
      <c r="C17" s="46" t="s">
        <v>23</v>
      </c>
      <c r="D17" s="47" t="s">
        <v>24</v>
      </c>
      <c r="E17" s="59"/>
      <c r="F17" s="192"/>
      <c r="G17" s="193" t="e">
        <f aca="false">F19/F17</f>
        <v>#DIV/0!</v>
      </c>
      <c r="H17" s="194"/>
      <c r="I17" s="192"/>
      <c r="J17" s="195" t="e">
        <f aca="false">I19/I17</f>
        <v>#DIV/0!</v>
      </c>
      <c r="K17" s="196"/>
      <c r="L17" s="192"/>
      <c r="M17" s="193" t="e">
        <f aca="false">L19/L17</f>
        <v>#DIV/0!</v>
      </c>
      <c r="N17" s="194"/>
      <c r="O17" s="192"/>
      <c r="P17" s="195" t="e">
        <f aca="false">O19/O17</f>
        <v>#DIV/0!</v>
      </c>
      <c r="Q17" s="196"/>
      <c r="R17" s="192"/>
      <c r="S17" s="195" t="e">
        <f aca="false">R19/R17</f>
        <v>#DIV/0!</v>
      </c>
      <c r="T17" s="59"/>
      <c r="U17" s="192"/>
      <c r="V17" s="193" t="e">
        <f aca="false">U19/U17</f>
        <v>#DIV/0!</v>
      </c>
      <c r="W17" s="194"/>
      <c r="X17" s="192"/>
      <c r="Y17" s="195" t="e">
        <f aca="false">X19/X17</f>
        <v>#DIV/0!</v>
      </c>
      <c r="Z17" s="196"/>
      <c r="AA17" s="192"/>
      <c r="AB17" s="193" t="e">
        <f aca="false">AA19/AA17</f>
        <v>#DIV/0!</v>
      </c>
      <c r="AC17" s="194"/>
      <c r="AD17" s="192"/>
      <c r="AE17" s="195" t="e">
        <f aca="false">AD19/AD17</f>
        <v>#DIV/0!</v>
      </c>
      <c r="AF17" s="196"/>
      <c r="AG17" s="192"/>
      <c r="AH17" s="195" t="e">
        <f aca="false">AG19/AG17</f>
        <v>#DIV/0!</v>
      </c>
      <c r="AI17" s="59"/>
      <c r="AJ17" s="192"/>
      <c r="AK17" s="193" t="e">
        <f aca="false">AJ19/AJ17</f>
        <v>#DIV/0!</v>
      </c>
      <c r="AL17" s="194"/>
      <c r="AM17" s="192"/>
      <c r="AN17" s="195" t="e">
        <f aca="false">AM19/AM17</f>
        <v>#DIV/0!</v>
      </c>
      <c r="AO17" s="196"/>
      <c r="AP17" s="192"/>
      <c r="AQ17" s="193" t="e">
        <f aca="false">AP19/AP17</f>
        <v>#DIV/0!</v>
      </c>
      <c r="AR17" s="194"/>
      <c r="AS17" s="192"/>
      <c r="AT17" s="195" t="e">
        <f aca="false">AS19/AS17</f>
        <v>#DIV/0!</v>
      </c>
      <c r="AU17" s="196"/>
      <c r="AV17" s="192"/>
      <c r="AW17" s="195" t="e">
        <f aca="false">AV19/AV17</f>
        <v>#DIV/0!</v>
      </c>
      <c r="AX17" s="59"/>
      <c r="AY17" s="192"/>
      <c r="AZ17" s="193" t="e">
        <f aca="false">AY19/AY17</f>
        <v>#DIV/0!</v>
      </c>
      <c r="BA17" s="194"/>
      <c r="BB17" s="192"/>
      <c r="BC17" s="195" t="e">
        <f aca="false">BB19/BB17</f>
        <v>#DIV/0!</v>
      </c>
      <c r="BD17" s="196"/>
      <c r="BE17" s="192"/>
      <c r="BF17" s="193" t="e">
        <f aca="false">BE19/BE17</f>
        <v>#DIV/0!</v>
      </c>
      <c r="BG17" s="194"/>
      <c r="BH17" s="192"/>
      <c r="BI17" s="195" t="e">
        <f aca="false">BH19/BH17</f>
        <v>#DIV/0!</v>
      </c>
      <c r="BJ17" s="196"/>
      <c r="BK17" s="192"/>
      <c r="BL17" s="195" t="e">
        <f aca="false">BK19/BK17</f>
        <v>#DIV/0!</v>
      </c>
      <c r="BM17" s="59"/>
      <c r="BN17" s="192"/>
      <c r="BO17" s="193" t="e">
        <f aca="false">BN19/BN17</f>
        <v>#DIV/0!</v>
      </c>
      <c r="BP17" s="194"/>
      <c r="BQ17" s="192"/>
      <c r="BR17" s="195" t="e">
        <f aca="false">BQ19/BQ17</f>
        <v>#DIV/0!</v>
      </c>
      <c r="BS17" s="196"/>
      <c r="BT17" s="192"/>
      <c r="BU17" s="193" t="e">
        <f aca="false">BT19/BT17</f>
        <v>#DIV/0!</v>
      </c>
      <c r="BV17" s="194"/>
      <c r="BW17" s="192"/>
      <c r="BX17" s="195" t="e">
        <f aca="false">BW19/BW17</f>
        <v>#DIV/0!</v>
      </c>
      <c r="BY17" s="196"/>
      <c r="BZ17" s="192"/>
      <c r="CA17" s="195" t="e">
        <f aca="false">BZ19/BZ17</f>
        <v>#DIV/0!</v>
      </c>
      <c r="CB17" s="59"/>
      <c r="CC17" s="192"/>
      <c r="CD17" s="193" t="e">
        <f aca="false">CC19/CC17</f>
        <v>#DIV/0!</v>
      </c>
      <c r="CE17" s="194"/>
      <c r="CF17" s="192"/>
      <c r="CG17" s="195" t="e">
        <f aca="false">CF19/CF17</f>
        <v>#DIV/0!</v>
      </c>
      <c r="CH17" s="196"/>
      <c r="CI17" s="192"/>
      <c r="CJ17" s="193" t="e">
        <f aca="false">CI19/CI17</f>
        <v>#DIV/0!</v>
      </c>
      <c r="CK17" s="194"/>
      <c r="CL17" s="192"/>
      <c r="CM17" s="195" t="e">
        <f aca="false">CL19/CL17</f>
        <v>#DIV/0!</v>
      </c>
      <c r="CN17" s="196"/>
      <c r="CO17" s="192"/>
      <c r="CP17" s="195" t="e">
        <f aca="false">CO19/CO17</f>
        <v>#DIV/0!</v>
      </c>
      <c r="CQ17" s="59"/>
      <c r="CR17" s="192"/>
      <c r="CS17" s="193" t="e">
        <f aca="false">CR19/CR17</f>
        <v>#DIV/0!</v>
      </c>
      <c r="CT17" s="194"/>
      <c r="CU17" s="192"/>
      <c r="CV17" s="195" t="e">
        <f aca="false">CU19/CU17</f>
        <v>#DIV/0!</v>
      </c>
      <c r="CW17" s="196"/>
      <c r="CX17" s="192"/>
      <c r="CY17" s="193" t="e">
        <f aca="false">CX19/CX17</f>
        <v>#DIV/0!</v>
      </c>
      <c r="CZ17" s="194"/>
      <c r="DA17" s="192"/>
      <c r="DB17" s="195" t="e">
        <f aca="false">DA19/DA17</f>
        <v>#DIV/0!</v>
      </c>
      <c r="DC17" s="196"/>
      <c r="DD17" s="192"/>
      <c r="DE17" s="195" t="e">
        <f aca="false">DD19/DD17</f>
        <v>#DIV/0!</v>
      </c>
      <c r="DF17" s="59"/>
      <c r="DG17" s="192"/>
      <c r="DH17" s="193" t="e">
        <f aca="false">DG19/DG17</f>
        <v>#DIV/0!</v>
      </c>
      <c r="DI17" s="194"/>
      <c r="DJ17" s="192"/>
      <c r="DK17" s="195" t="e">
        <f aca="false">DJ19/DJ17</f>
        <v>#DIV/0!</v>
      </c>
      <c r="DL17" s="196"/>
      <c r="DM17" s="192"/>
      <c r="DN17" s="193" t="e">
        <f aca="false">DM19/DM17</f>
        <v>#DIV/0!</v>
      </c>
      <c r="DO17" s="194"/>
      <c r="DP17" s="192"/>
      <c r="DQ17" s="195" t="e">
        <f aca="false">DP19/DP17</f>
        <v>#DIV/0!</v>
      </c>
      <c r="DR17" s="196"/>
      <c r="DS17" s="192"/>
      <c r="DT17" s="195" t="e">
        <f aca="false">DS19/DS17</f>
        <v>#DIV/0!</v>
      </c>
      <c r="DU17" s="59"/>
      <c r="DV17" s="192"/>
      <c r="DW17" s="193"/>
      <c r="DX17" s="194"/>
      <c r="DY17" s="192"/>
      <c r="DZ17" s="195"/>
      <c r="EA17" s="196"/>
      <c r="EB17" s="192"/>
      <c r="EC17" s="193"/>
      <c r="ED17" s="194"/>
      <c r="EE17" s="192"/>
      <c r="EF17" s="195"/>
      <c r="EG17" s="196"/>
      <c r="EH17" s="192"/>
      <c r="EI17" s="195"/>
      <c r="EJ17" s="59"/>
      <c r="EK17" s="192" t="n">
        <f aca="false">+EW17/4</f>
        <v>3375</v>
      </c>
      <c r="EL17" s="193" t="n">
        <f aca="false">EK19/EK17</f>
        <v>-0.177105637333333</v>
      </c>
      <c r="EM17" s="194"/>
      <c r="EN17" s="192" t="n">
        <f aca="false">+EK17</f>
        <v>3375</v>
      </c>
      <c r="EO17" s="195" t="n">
        <f aca="false">EN19/EN17</f>
        <v>0.0626833202962963</v>
      </c>
      <c r="EP17" s="196"/>
      <c r="EQ17" s="197" t="n">
        <f aca="false">+EK17</f>
        <v>3375</v>
      </c>
      <c r="ER17" s="193" t="n">
        <f aca="false">EQ19/EQ17</f>
        <v>0.194074074074074</v>
      </c>
      <c r="ES17" s="194"/>
      <c r="ET17" s="192" t="n">
        <f aca="false">+EK17</f>
        <v>3375</v>
      </c>
      <c r="EU17" s="195" t="n">
        <f aca="false">ET19/ET17</f>
        <v>-0.215703703703704</v>
      </c>
      <c r="EV17" s="196"/>
      <c r="EW17" s="192" t="n">
        <f aca="false">+EW20+400</f>
        <v>13500</v>
      </c>
      <c r="EX17" s="195" t="n">
        <f aca="false">EW19/EW17</f>
        <v>-0.0340129866666667</v>
      </c>
      <c r="EY17" s="59"/>
      <c r="EZ17" s="192" t="n">
        <f aca="false">+FL17/4</f>
        <v>4025</v>
      </c>
      <c r="FA17" s="193" t="n">
        <f aca="false">EZ19/EZ17</f>
        <v>0.398012422360249</v>
      </c>
      <c r="FB17" s="194"/>
      <c r="FC17" s="192" t="n">
        <f aca="false">+EZ17</f>
        <v>4025</v>
      </c>
      <c r="FD17" s="195" t="n">
        <f aca="false">FC19/FC17</f>
        <v>-0.192298136645963</v>
      </c>
      <c r="FE17" s="196"/>
      <c r="FF17" s="197" t="n">
        <f aca="false">+EZ17</f>
        <v>4025</v>
      </c>
      <c r="FG17" s="193" t="n">
        <f aca="false">FF19/FF17</f>
        <v>0.170819875776398</v>
      </c>
      <c r="FH17" s="194"/>
      <c r="FI17" s="192"/>
      <c r="FJ17" s="195" t="e">
        <f aca="false">FI19/FI17</f>
        <v>#DIV/0!</v>
      </c>
      <c r="FK17" s="196"/>
      <c r="FL17" s="192" t="n">
        <f aca="false">+FL20+400</f>
        <v>16100</v>
      </c>
      <c r="FM17" s="195" t="n">
        <f aca="false">FL19/FL17</f>
        <v>0.0941335403726708</v>
      </c>
    </row>
    <row r="18" s="27" customFormat="true" ht="15" hidden="false" customHeight="false" outlineLevel="0" collapsed="false">
      <c r="B18" s="45"/>
      <c r="C18" s="50" t="s">
        <v>25</v>
      </c>
      <c r="D18" s="51" t="s">
        <v>26</v>
      </c>
      <c r="E18" s="34"/>
      <c r="F18" s="106"/>
      <c r="G18" s="170" t="e">
        <f aca="false">F19/F18</f>
        <v>#DIV/0!</v>
      </c>
      <c r="H18" s="95"/>
      <c r="I18" s="106"/>
      <c r="J18" s="172" t="e">
        <f aca="false">I19/I18</f>
        <v>#DIV/0!</v>
      </c>
      <c r="K18" s="92"/>
      <c r="L18" s="106"/>
      <c r="M18" s="170" t="e">
        <f aca="false">L19/L18</f>
        <v>#DIV/0!</v>
      </c>
      <c r="N18" s="95"/>
      <c r="O18" s="106"/>
      <c r="P18" s="172" t="e">
        <f aca="false">O19/O18</f>
        <v>#DIV/0!</v>
      </c>
      <c r="Q18" s="92"/>
      <c r="R18" s="106"/>
      <c r="S18" s="172" t="e">
        <f aca="false">R19/R18</f>
        <v>#DIV/0!</v>
      </c>
      <c r="T18" s="34"/>
      <c r="U18" s="106"/>
      <c r="V18" s="170" t="e">
        <f aca="false">U19/U18</f>
        <v>#DIV/0!</v>
      </c>
      <c r="W18" s="95"/>
      <c r="X18" s="106"/>
      <c r="Y18" s="172" t="e">
        <f aca="false">X19/X18</f>
        <v>#DIV/0!</v>
      </c>
      <c r="Z18" s="92"/>
      <c r="AA18" s="106"/>
      <c r="AB18" s="170" t="e">
        <f aca="false">AA19/AA18</f>
        <v>#DIV/0!</v>
      </c>
      <c r="AC18" s="95"/>
      <c r="AD18" s="106"/>
      <c r="AE18" s="172" t="e">
        <f aca="false">AD19/AD18</f>
        <v>#DIV/0!</v>
      </c>
      <c r="AF18" s="92"/>
      <c r="AG18" s="106"/>
      <c r="AH18" s="172" t="e">
        <f aca="false">AG19/AG18</f>
        <v>#DIV/0!</v>
      </c>
      <c r="AI18" s="34"/>
      <c r="AJ18" s="106"/>
      <c r="AK18" s="170" t="e">
        <f aca="false">AJ19/AJ18</f>
        <v>#DIV/0!</v>
      </c>
      <c r="AL18" s="95"/>
      <c r="AM18" s="106"/>
      <c r="AN18" s="172" t="e">
        <f aca="false">AM19/AM18</f>
        <v>#DIV/0!</v>
      </c>
      <c r="AO18" s="92"/>
      <c r="AP18" s="106"/>
      <c r="AQ18" s="170" t="e">
        <f aca="false">AP19/AP18</f>
        <v>#DIV/0!</v>
      </c>
      <c r="AR18" s="95"/>
      <c r="AS18" s="106"/>
      <c r="AT18" s="172" t="e">
        <f aca="false">AS19/AS18</f>
        <v>#DIV/0!</v>
      </c>
      <c r="AU18" s="92"/>
      <c r="AV18" s="106"/>
      <c r="AW18" s="172" t="e">
        <f aca="false">AV19/AV18</f>
        <v>#DIV/0!</v>
      </c>
      <c r="AX18" s="34"/>
      <c r="AY18" s="106"/>
      <c r="AZ18" s="170" t="e">
        <f aca="false">AY19/AY18</f>
        <v>#DIV/0!</v>
      </c>
      <c r="BA18" s="95"/>
      <c r="BB18" s="106"/>
      <c r="BC18" s="172" t="e">
        <f aca="false">BB19/BB18</f>
        <v>#DIV/0!</v>
      </c>
      <c r="BD18" s="92"/>
      <c r="BE18" s="106"/>
      <c r="BF18" s="170" t="e">
        <f aca="false">BE19/BE18</f>
        <v>#DIV/0!</v>
      </c>
      <c r="BG18" s="95"/>
      <c r="BH18" s="106"/>
      <c r="BI18" s="172" t="e">
        <f aca="false">BH19/BH18</f>
        <v>#DIV/0!</v>
      </c>
      <c r="BJ18" s="92"/>
      <c r="BK18" s="106"/>
      <c r="BL18" s="172" t="e">
        <f aca="false">BK19/BK18</f>
        <v>#DIV/0!</v>
      </c>
      <c r="BM18" s="34"/>
      <c r="BN18" s="106"/>
      <c r="BO18" s="170" t="e">
        <f aca="false">BN19/BN18</f>
        <v>#DIV/0!</v>
      </c>
      <c r="BP18" s="95"/>
      <c r="BQ18" s="106"/>
      <c r="BR18" s="172" t="e">
        <f aca="false">BQ19/BQ18</f>
        <v>#DIV/0!</v>
      </c>
      <c r="BS18" s="92"/>
      <c r="BT18" s="106"/>
      <c r="BU18" s="170" t="e">
        <f aca="false">BT19/BT18</f>
        <v>#DIV/0!</v>
      </c>
      <c r="BV18" s="95"/>
      <c r="BW18" s="106"/>
      <c r="BX18" s="172" t="e">
        <f aca="false">BW19/BW18</f>
        <v>#DIV/0!</v>
      </c>
      <c r="BY18" s="92"/>
      <c r="BZ18" s="106"/>
      <c r="CA18" s="172" t="e">
        <f aca="false">BZ19/BZ18</f>
        <v>#DIV/0!</v>
      </c>
      <c r="CB18" s="34"/>
      <c r="CC18" s="106"/>
      <c r="CD18" s="170" t="e">
        <f aca="false">CC19/CC18</f>
        <v>#DIV/0!</v>
      </c>
      <c r="CE18" s="95"/>
      <c r="CF18" s="106"/>
      <c r="CG18" s="172" t="e">
        <f aca="false">CF19/CF18</f>
        <v>#DIV/0!</v>
      </c>
      <c r="CH18" s="92"/>
      <c r="CI18" s="106"/>
      <c r="CJ18" s="170" t="e">
        <f aca="false">CI19/CI18</f>
        <v>#DIV/0!</v>
      </c>
      <c r="CK18" s="95"/>
      <c r="CL18" s="106"/>
      <c r="CM18" s="172" t="e">
        <f aca="false">CL19/CL18</f>
        <v>#DIV/0!</v>
      </c>
      <c r="CN18" s="92"/>
      <c r="CO18" s="106"/>
      <c r="CP18" s="172" t="e">
        <f aca="false">CO19/CO18</f>
        <v>#DIV/0!</v>
      </c>
      <c r="CQ18" s="34"/>
      <c r="CR18" s="106"/>
      <c r="CS18" s="170" t="e">
        <f aca="false">CR19/CR18</f>
        <v>#DIV/0!</v>
      </c>
      <c r="CT18" s="95"/>
      <c r="CU18" s="106"/>
      <c r="CV18" s="172" t="e">
        <f aca="false">CU19/CU18</f>
        <v>#DIV/0!</v>
      </c>
      <c r="CW18" s="92"/>
      <c r="CX18" s="106"/>
      <c r="CY18" s="170" t="e">
        <f aca="false">CX19/CX18</f>
        <v>#DIV/0!</v>
      </c>
      <c r="CZ18" s="95"/>
      <c r="DA18" s="106"/>
      <c r="DB18" s="172" t="e">
        <f aca="false">DA19/DA18</f>
        <v>#DIV/0!</v>
      </c>
      <c r="DC18" s="92"/>
      <c r="DD18" s="106"/>
      <c r="DE18" s="172" t="e">
        <f aca="false">DD19/DD18</f>
        <v>#DIV/0!</v>
      </c>
      <c r="DF18" s="34"/>
      <c r="DG18" s="106"/>
      <c r="DH18" s="170" t="e">
        <f aca="false">DG19/DG18</f>
        <v>#DIV/0!</v>
      </c>
      <c r="DI18" s="95"/>
      <c r="DJ18" s="106"/>
      <c r="DK18" s="172" t="e">
        <f aca="false">DJ19/DJ18</f>
        <v>#DIV/0!</v>
      </c>
      <c r="DL18" s="92"/>
      <c r="DM18" s="106"/>
      <c r="DN18" s="170" t="e">
        <f aca="false">DM19/DM18</f>
        <v>#DIV/0!</v>
      </c>
      <c r="DO18" s="95"/>
      <c r="DP18" s="106"/>
      <c r="DQ18" s="172" t="e">
        <f aca="false">DP19/DP18</f>
        <v>#DIV/0!</v>
      </c>
      <c r="DR18" s="92"/>
      <c r="DS18" s="106"/>
      <c r="DT18" s="172" t="e">
        <f aca="false">DS19/DS18</f>
        <v>#DIV/0!</v>
      </c>
      <c r="DU18" s="34"/>
      <c r="DV18" s="106"/>
      <c r="DW18" s="170"/>
      <c r="DX18" s="95"/>
      <c r="DY18" s="106"/>
      <c r="DZ18" s="172"/>
      <c r="EA18" s="92"/>
      <c r="EB18" s="106"/>
      <c r="EC18" s="170"/>
      <c r="ED18" s="95"/>
      <c r="EE18" s="106"/>
      <c r="EF18" s="172"/>
      <c r="EG18" s="92"/>
      <c r="EH18" s="106"/>
      <c r="EI18" s="172"/>
      <c r="EJ18" s="34"/>
      <c r="EK18" s="106" t="n">
        <f aca="false">+EK17</f>
        <v>3375</v>
      </c>
      <c r="EL18" s="170" t="n">
        <f aca="false">IFERROR(EK19/EK18,"")</f>
        <v>-0.177105637333333</v>
      </c>
      <c r="EM18" s="95"/>
      <c r="EN18" s="106" t="n">
        <f aca="false">+EK18</f>
        <v>3375</v>
      </c>
      <c r="EO18" s="172" t="n">
        <f aca="false">IFERROR(EN19/EN18,"")</f>
        <v>0.0626833202962963</v>
      </c>
      <c r="EP18" s="92"/>
      <c r="EQ18" s="198" t="n">
        <f aca="false">+EK18</f>
        <v>3375</v>
      </c>
      <c r="ER18" s="170" t="n">
        <f aca="false">IFERROR(EQ19/EQ18,"")</f>
        <v>0.194074074074074</v>
      </c>
      <c r="ES18" s="95"/>
      <c r="ET18" s="106" t="n">
        <f aca="false">+EK18</f>
        <v>3375</v>
      </c>
      <c r="EU18" s="172" t="n">
        <f aca="false">IFERROR(ET19/ET18,"")</f>
        <v>-0.215703703703704</v>
      </c>
      <c r="EV18" s="92"/>
      <c r="EW18" s="106" t="n">
        <f aca="false">+EK18+EN18+EQ18+ET18</f>
        <v>13500</v>
      </c>
      <c r="EX18" s="172" t="n">
        <f aca="false">IFERROR(EW19/EW18,"")</f>
        <v>-0.0340129866666667</v>
      </c>
      <c r="EY18" s="34"/>
      <c r="EZ18" s="106" t="n">
        <f aca="false">+EZ17</f>
        <v>4025</v>
      </c>
      <c r="FA18" s="170" t="n">
        <f aca="false">IFERROR(EZ19/EZ18,"")</f>
        <v>0.398012422360249</v>
      </c>
      <c r="FB18" s="95"/>
      <c r="FC18" s="106" t="n">
        <f aca="false">+EZ18</f>
        <v>4025</v>
      </c>
      <c r="FD18" s="172" t="n">
        <f aca="false">IFERROR(FC19/FC18,"")</f>
        <v>-0.192298136645963</v>
      </c>
      <c r="FE18" s="92"/>
      <c r="FF18" s="198" t="n">
        <f aca="false">+EZ18</f>
        <v>4025</v>
      </c>
      <c r="FG18" s="170" t="n">
        <f aca="false">IFERROR(FF19/FF18,"")</f>
        <v>0.170819875776398</v>
      </c>
      <c r="FH18" s="95"/>
      <c r="FI18" s="106"/>
      <c r="FJ18" s="172" t="str">
        <f aca="false">IFERROR(FI19/FI18,"")</f>
        <v/>
      </c>
      <c r="FK18" s="92"/>
      <c r="FL18" s="106" t="n">
        <f aca="false">+EZ18+FC18+FF18+FI18</f>
        <v>12075</v>
      </c>
      <c r="FM18" s="172" t="n">
        <f aca="false">IFERROR(FL19/FL18,"")</f>
        <v>0.125511387163561</v>
      </c>
    </row>
    <row r="19" s="27" customFormat="true" ht="15.75" hidden="false" customHeight="true" outlineLevel="0" collapsed="false">
      <c r="B19" s="45"/>
      <c r="C19" s="55" t="s">
        <v>27</v>
      </c>
      <c r="D19" s="56" t="s">
        <v>28</v>
      </c>
      <c r="E19" s="52"/>
      <c r="F19" s="199"/>
      <c r="G19" s="186" t="e">
        <f aca="false">F19/#REF!</f>
        <v>#REF!</v>
      </c>
      <c r="H19" s="187"/>
      <c r="I19" s="199"/>
      <c r="J19" s="188" t="e">
        <f aca="false">I19/#REF!</f>
        <v>#REF!</v>
      </c>
      <c r="K19" s="189"/>
      <c r="L19" s="199"/>
      <c r="M19" s="186" t="e">
        <f aca="false">L19/#REF!</f>
        <v>#REF!</v>
      </c>
      <c r="N19" s="187"/>
      <c r="O19" s="199"/>
      <c r="P19" s="188" t="e">
        <f aca="false">O19/#REF!</f>
        <v>#REF!</v>
      </c>
      <c r="Q19" s="189"/>
      <c r="R19" s="199"/>
      <c r="S19" s="188" t="e">
        <f aca="false">R19/C19</f>
        <v>#VALUE!</v>
      </c>
      <c r="T19" s="52"/>
      <c r="U19" s="199"/>
      <c r="V19" s="186" t="e">
        <f aca="false">U19/F19</f>
        <v>#DIV/0!</v>
      </c>
      <c r="W19" s="187"/>
      <c r="X19" s="199"/>
      <c r="Y19" s="188" t="e">
        <f aca="false">X19/I19</f>
        <v>#DIV/0!</v>
      </c>
      <c r="Z19" s="189"/>
      <c r="AA19" s="199"/>
      <c r="AB19" s="186" t="e">
        <f aca="false">AA19/L19</f>
        <v>#DIV/0!</v>
      </c>
      <c r="AC19" s="187"/>
      <c r="AD19" s="199"/>
      <c r="AE19" s="188" t="e">
        <f aca="false">AD19/O19</f>
        <v>#DIV/0!</v>
      </c>
      <c r="AF19" s="189"/>
      <c r="AG19" s="199"/>
      <c r="AH19" s="188" t="e">
        <f aca="false">AG19/R19</f>
        <v>#DIV/0!</v>
      </c>
      <c r="AI19" s="52"/>
      <c r="AJ19" s="199"/>
      <c r="AK19" s="186" t="e">
        <f aca="false">AJ19/U19</f>
        <v>#DIV/0!</v>
      </c>
      <c r="AL19" s="187"/>
      <c r="AM19" s="199"/>
      <c r="AN19" s="188" t="e">
        <f aca="false">AM19/X19</f>
        <v>#DIV/0!</v>
      </c>
      <c r="AO19" s="189"/>
      <c r="AP19" s="199"/>
      <c r="AQ19" s="186" t="e">
        <f aca="false">AP19/AA19</f>
        <v>#DIV/0!</v>
      </c>
      <c r="AR19" s="187"/>
      <c r="AS19" s="199"/>
      <c r="AT19" s="188" t="e">
        <f aca="false">AS19/AD19</f>
        <v>#DIV/0!</v>
      </c>
      <c r="AU19" s="189"/>
      <c r="AV19" s="199"/>
      <c r="AW19" s="188" t="e">
        <f aca="false">AV19/AG19</f>
        <v>#DIV/0!</v>
      </c>
      <c r="AX19" s="52"/>
      <c r="AY19" s="199"/>
      <c r="AZ19" s="186" t="e">
        <f aca="false">AY19/AJ19</f>
        <v>#DIV/0!</v>
      </c>
      <c r="BA19" s="187"/>
      <c r="BB19" s="199"/>
      <c r="BC19" s="188" t="e">
        <f aca="false">BB19/AM19</f>
        <v>#DIV/0!</v>
      </c>
      <c r="BD19" s="189"/>
      <c r="BE19" s="199"/>
      <c r="BF19" s="186" t="e">
        <f aca="false">BE19/AP19</f>
        <v>#DIV/0!</v>
      </c>
      <c r="BG19" s="187"/>
      <c r="BH19" s="199"/>
      <c r="BI19" s="188" t="e">
        <f aca="false">BH19/AS19</f>
        <v>#DIV/0!</v>
      </c>
      <c r="BJ19" s="189"/>
      <c r="BK19" s="199"/>
      <c r="BL19" s="188" t="e">
        <f aca="false">BK19/AV19</f>
        <v>#DIV/0!</v>
      </c>
      <c r="BM19" s="52"/>
      <c r="BN19" s="199"/>
      <c r="BO19" s="186" t="e">
        <f aca="false">BN19/AY19</f>
        <v>#DIV/0!</v>
      </c>
      <c r="BP19" s="187"/>
      <c r="BQ19" s="199"/>
      <c r="BR19" s="188" t="e">
        <f aca="false">BQ19/BB19</f>
        <v>#DIV/0!</v>
      </c>
      <c r="BS19" s="189"/>
      <c r="BT19" s="199"/>
      <c r="BU19" s="186" t="e">
        <f aca="false">BT19/BE19</f>
        <v>#DIV/0!</v>
      </c>
      <c r="BV19" s="187"/>
      <c r="BW19" s="199"/>
      <c r="BX19" s="188" t="e">
        <f aca="false">BW19/BH19</f>
        <v>#DIV/0!</v>
      </c>
      <c r="BY19" s="189"/>
      <c r="BZ19" s="199"/>
      <c r="CA19" s="188" t="e">
        <f aca="false">BZ19/BK19</f>
        <v>#DIV/0!</v>
      </c>
      <c r="CB19" s="52"/>
      <c r="CC19" s="199"/>
      <c r="CD19" s="186" t="e">
        <f aca="false">CC19/BN19</f>
        <v>#DIV/0!</v>
      </c>
      <c r="CE19" s="187"/>
      <c r="CF19" s="199"/>
      <c r="CG19" s="188" t="e">
        <f aca="false">CF19/BQ19</f>
        <v>#DIV/0!</v>
      </c>
      <c r="CH19" s="189"/>
      <c r="CI19" s="199"/>
      <c r="CJ19" s="186" t="e">
        <f aca="false">CI19/BT19</f>
        <v>#DIV/0!</v>
      </c>
      <c r="CK19" s="187"/>
      <c r="CL19" s="199"/>
      <c r="CM19" s="188" t="e">
        <f aca="false">CL19/BW19</f>
        <v>#DIV/0!</v>
      </c>
      <c r="CN19" s="189"/>
      <c r="CO19" s="199"/>
      <c r="CP19" s="188" t="e">
        <f aca="false">CO19/BZ19</f>
        <v>#DIV/0!</v>
      </c>
      <c r="CQ19" s="52"/>
      <c r="CR19" s="199"/>
      <c r="CS19" s="186" t="e">
        <f aca="false">CR19/CC19</f>
        <v>#DIV/0!</v>
      </c>
      <c r="CT19" s="187"/>
      <c r="CU19" s="199"/>
      <c r="CV19" s="188" t="e">
        <f aca="false">CU19/CF19</f>
        <v>#DIV/0!</v>
      </c>
      <c r="CW19" s="189"/>
      <c r="CX19" s="199"/>
      <c r="CY19" s="186" t="e">
        <f aca="false">CX19/CI19</f>
        <v>#DIV/0!</v>
      </c>
      <c r="CZ19" s="187"/>
      <c r="DA19" s="199"/>
      <c r="DB19" s="188" t="e">
        <f aca="false">DA19/CL19</f>
        <v>#DIV/0!</v>
      </c>
      <c r="DC19" s="189"/>
      <c r="DD19" s="199"/>
      <c r="DE19" s="188" t="e">
        <f aca="false">DD19/CO19</f>
        <v>#DIV/0!</v>
      </c>
      <c r="DF19" s="52"/>
      <c r="DG19" s="199"/>
      <c r="DH19" s="186" t="e">
        <f aca="false">DG19/CR19</f>
        <v>#DIV/0!</v>
      </c>
      <c r="DI19" s="187"/>
      <c r="DJ19" s="199"/>
      <c r="DK19" s="188" t="e">
        <f aca="false">DJ19/CU19</f>
        <v>#DIV/0!</v>
      </c>
      <c r="DL19" s="189"/>
      <c r="DM19" s="199"/>
      <c r="DN19" s="186" t="e">
        <f aca="false">DM19/CX19</f>
        <v>#DIV/0!</v>
      </c>
      <c r="DO19" s="187"/>
      <c r="DP19" s="199"/>
      <c r="DQ19" s="188" t="e">
        <f aca="false">DP19/DA19</f>
        <v>#DIV/0!</v>
      </c>
      <c r="DR19" s="189"/>
      <c r="DS19" s="199" t="n">
        <v>9544</v>
      </c>
      <c r="DT19" s="188" t="e">
        <f aca="false">DS19/DD19</f>
        <v>#DIV/0!</v>
      </c>
      <c r="DU19" s="52"/>
      <c r="DV19" s="199"/>
      <c r="DW19" s="186"/>
      <c r="DX19" s="187"/>
      <c r="DY19" s="199"/>
      <c r="DZ19" s="188"/>
      <c r="EA19" s="189"/>
      <c r="EB19" s="199"/>
      <c r="EC19" s="186"/>
      <c r="ED19" s="187"/>
      <c r="EE19" s="199"/>
      <c r="EF19" s="188"/>
      <c r="EG19" s="189"/>
      <c r="EH19" s="199"/>
      <c r="EI19" s="188"/>
      <c r="EJ19" s="52"/>
      <c r="EK19" s="200" t="n">
        <v>-597.731526</v>
      </c>
      <c r="EL19" s="186"/>
      <c r="EM19" s="187"/>
      <c r="EN19" s="201" t="n">
        <v>211.556206</v>
      </c>
      <c r="EO19" s="188"/>
      <c r="EP19" s="189"/>
      <c r="EQ19" s="201" t="n">
        <v>655</v>
      </c>
      <c r="ER19" s="186"/>
      <c r="ES19" s="187"/>
      <c r="ET19" s="200" t="n">
        <v>-728</v>
      </c>
      <c r="EU19" s="188"/>
      <c r="EV19" s="189"/>
      <c r="EW19" s="202" t="n">
        <f aca="false">+EK19+EN19+EQ19+ET19</f>
        <v>-459.17532</v>
      </c>
      <c r="EX19" s="188"/>
      <c r="EY19" s="52"/>
      <c r="EZ19" s="200" t="n">
        <v>1602</v>
      </c>
      <c r="FA19" s="186"/>
      <c r="FB19" s="187"/>
      <c r="FC19" s="201" t="n">
        <v>-774</v>
      </c>
      <c r="FD19" s="188"/>
      <c r="FE19" s="189"/>
      <c r="FF19" s="201" t="n">
        <v>687.55</v>
      </c>
      <c r="FG19" s="186"/>
      <c r="FH19" s="187"/>
      <c r="FI19" s="200"/>
      <c r="FJ19" s="188"/>
      <c r="FK19" s="189"/>
      <c r="FL19" s="202" t="n">
        <f aca="false">+EZ19+FC19+FF19+FI19</f>
        <v>1515.55</v>
      </c>
      <c r="FM19" s="188"/>
    </row>
    <row r="20" s="27" customFormat="true" ht="15" hidden="false" customHeight="false" outlineLevel="0" collapsed="false">
      <c r="B20" s="45" t="s">
        <v>30</v>
      </c>
      <c r="C20" s="46" t="s">
        <v>23</v>
      </c>
      <c r="D20" s="47" t="s">
        <v>24</v>
      </c>
      <c r="E20" s="29"/>
      <c r="F20" s="163"/>
      <c r="G20" s="164" t="e">
        <f aca="false">F22/F20</f>
        <v>#DIV/0!</v>
      </c>
      <c r="H20" s="185"/>
      <c r="I20" s="163"/>
      <c r="J20" s="166" t="e">
        <f aca="false">I22/I20</f>
        <v>#DIV/0!</v>
      </c>
      <c r="K20" s="132"/>
      <c r="L20" s="163"/>
      <c r="M20" s="164" t="e">
        <f aca="false">L22/L20</f>
        <v>#DIV/0!</v>
      </c>
      <c r="N20" s="185"/>
      <c r="O20" s="163"/>
      <c r="P20" s="166" t="e">
        <f aca="false">O22/O20</f>
        <v>#DIV/0!</v>
      </c>
      <c r="Q20" s="132"/>
      <c r="R20" s="163"/>
      <c r="S20" s="166" t="e">
        <f aca="false">R22/R20</f>
        <v>#DIV/0!</v>
      </c>
      <c r="T20" s="29"/>
      <c r="U20" s="163"/>
      <c r="V20" s="164" t="e">
        <f aca="false">U22/U20</f>
        <v>#DIV/0!</v>
      </c>
      <c r="W20" s="185"/>
      <c r="X20" s="163"/>
      <c r="Y20" s="166" t="e">
        <f aca="false">X22/X20</f>
        <v>#DIV/0!</v>
      </c>
      <c r="Z20" s="132"/>
      <c r="AA20" s="163"/>
      <c r="AB20" s="164" t="e">
        <f aca="false">AA22/AA20</f>
        <v>#DIV/0!</v>
      </c>
      <c r="AC20" s="185"/>
      <c r="AD20" s="163"/>
      <c r="AE20" s="166" t="e">
        <f aca="false">AD22/AD20</f>
        <v>#DIV/0!</v>
      </c>
      <c r="AF20" s="132"/>
      <c r="AG20" s="163"/>
      <c r="AH20" s="166" t="e">
        <f aca="false">AG22/AG20</f>
        <v>#DIV/0!</v>
      </c>
      <c r="AI20" s="29"/>
      <c r="AJ20" s="163"/>
      <c r="AK20" s="164" t="e">
        <f aca="false">AJ22/AJ20</f>
        <v>#DIV/0!</v>
      </c>
      <c r="AL20" s="185"/>
      <c r="AM20" s="163"/>
      <c r="AN20" s="166" t="e">
        <f aca="false">AM22/AM20</f>
        <v>#DIV/0!</v>
      </c>
      <c r="AO20" s="132"/>
      <c r="AP20" s="163"/>
      <c r="AQ20" s="164" t="e">
        <f aca="false">AP22/AP20</f>
        <v>#DIV/0!</v>
      </c>
      <c r="AR20" s="185"/>
      <c r="AS20" s="163"/>
      <c r="AT20" s="166" t="e">
        <f aca="false">AS22/AS20</f>
        <v>#DIV/0!</v>
      </c>
      <c r="AU20" s="132"/>
      <c r="AV20" s="163"/>
      <c r="AW20" s="166" t="e">
        <f aca="false">AV22/AV20</f>
        <v>#DIV/0!</v>
      </c>
      <c r="AX20" s="29"/>
      <c r="AY20" s="163"/>
      <c r="AZ20" s="164" t="e">
        <f aca="false">AY22/AY20</f>
        <v>#DIV/0!</v>
      </c>
      <c r="BA20" s="185"/>
      <c r="BB20" s="163"/>
      <c r="BC20" s="166" t="e">
        <f aca="false">BB22/BB20</f>
        <v>#DIV/0!</v>
      </c>
      <c r="BD20" s="132"/>
      <c r="BE20" s="163"/>
      <c r="BF20" s="164" t="e">
        <f aca="false">BE22/BE20</f>
        <v>#DIV/0!</v>
      </c>
      <c r="BG20" s="185"/>
      <c r="BH20" s="163"/>
      <c r="BI20" s="166" t="e">
        <f aca="false">BH22/BH20</f>
        <v>#DIV/0!</v>
      </c>
      <c r="BJ20" s="132"/>
      <c r="BK20" s="163"/>
      <c r="BL20" s="166" t="e">
        <f aca="false">BK22/BK20</f>
        <v>#DIV/0!</v>
      </c>
      <c r="BM20" s="29"/>
      <c r="BN20" s="163"/>
      <c r="BO20" s="164" t="e">
        <f aca="false">BN22/BN20</f>
        <v>#DIV/0!</v>
      </c>
      <c r="BP20" s="185"/>
      <c r="BQ20" s="163"/>
      <c r="BR20" s="166" t="e">
        <f aca="false">BQ22/BQ20</f>
        <v>#DIV/0!</v>
      </c>
      <c r="BS20" s="132"/>
      <c r="BT20" s="163"/>
      <c r="BU20" s="164" t="e">
        <f aca="false">BT22/BT20</f>
        <v>#DIV/0!</v>
      </c>
      <c r="BV20" s="185"/>
      <c r="BW20" s="163"/>
      <c r="BX20" s="166" t="e">
        <f aca="false">BW22/BW20</f>
        <v>#DIV/0!</v>
      </c>
      <c r="BY20" s="132"/>
      <c r="BZ20" s="163"/>
      <c r="CA20" s="166" t="e">
        <f aca="false">BZ22/BZ20</f>
        <v>#DIV/0!</v>
      </c>
      <c r="CB20" s="29"/>
      <c r="CC20" s="163"/>
      <c r="CD20" s="164" t="e">
        <f aca="false">CC22/CC20</f>
        <v>#DIV/0!</v>
      </c>
      <c r="CE20" s="185"/>
      <c r="CF20" s="163"/>
      <c r="CG20" s="166" t="e">
        <f aca="false">CF22/CF20</f>
        <v>#DIV/0!</v>
      </c>
      <c r="CH20" s="132"/>
      <c r="CI20" s="163"/>
      <c r="CJ20" s="164" t="e">
        <f aca="false">CI22/CI20</f>
        <v>#DIV/0!</v>
      </c>
      <c r="CK20" s="185"/>
      <c r="CL20" s="163"/>
      <c r="CM20" s="166" t="e">
        <f aca="false">CL22/CL20</f>
        <v>#DIV/0!</v>
      </c>
      <c r="CN20" s="132"/>
      <c r="CO20" s="163"/>
      <c r="CP20" s="166" t="e">
        <f aca="false">CO22/CO20</f>
        <v>#DIV/0!</v>
      </c>
      <c r="CQ20" s="29"/>
      <c r="CR20" s="163"/>
      <c r="CS20" s="164" t="e">
        <f aca="false">CR22/CR20</f>
        <v>#DIV/0!</v>
      </c>
      <c r="CT20" s="185"/>
      <c r="CU20" s="163"/>
      <c r="CV20" s="166" t="e">
        <f aca="false">CU22/CU20</f>
        <v>#DIV/0!</v>
      </c>
      <c r="CW20" s="132"/>
      <c r="CX20" s="163"/>
      <c r="CY20" s="164" t="e">
        <f aca="false">CX22/CX20</f>
        <v>#DIV/0!</v>
      </c>
      <c r="CZ20" s="185"/>
      <c r="DA20" s="163"/>
      <c r="DB20" s="166" t="e">
        <f aca="false">DA22/DA20</f>
        <v>#DIV/0!</v>
      </c>
      <c r="DC20" s="132"/>
      <c r="DD20" s="163"/>
      <c r="DE20" s="166" t="e">
        <f aca="false">DD22/DD20</f>
        <v>#DIV/0!</v>
      </c>
      <c r="DF20" s="29"/>
      <c r="DG20" s="163"/>
      <c r="DH20" s="164" t="e">
        <f aca="false">DG22/DG20</f>
        <v>#DIV/0!</v>
      </c>
      <c r="DI20" s="185"/>
      <c r="DJ20" s="163"/>
      <c r="DK20" s="166" t="e">
        <f aca="false">DJ22/DJ20</f>
        <v>#DIV/0!</v>
      </c>
      <c r="DL20" s="132"/>
      <c r="DM20" s="163"/>
      <c r="DN20" s="164" t="e">
        <f aca="false">DM22/DM20</f>
        <v>#DIV/0!</v>
      </c>
      <c r="DO20" s="185"/>
      <c r="DP20" s="163"/>
      <c r="DQ20" s="166" t="e">
        <f aca="false">DP22/DP20</f>
        <v>#DIV/0!</v>
      </c>
      <c r="DR20" s="132"/>
      <c r="DS20" s="163"/>
      <c r="DT20" s="166" t="e">
        <f aca="false">DS22/DS20</f>
        <v>#DIV/0!</v>
      </c>
      <c r="DU20" s="29"/>
      <c r="DV20" s="163"/>
      <c r="DW20" s="164"/>
      <c r="DX20" s="185"/>
      <c r="DY20" s="163"/>
      <c r="DZ20" s="166"/>
      <c r="EA20" s="132"/>
      <c r="EB20" s="163"/>
      <c r="EC20" s="164"/>
      <c r="ED20" s="185"/>
      <c r="EE20" s="163"/>
      <c r="EF20" s="166"/>
      <c r="EG20" s="132"/>
      <c r="EH20" s="163"/>
      <c r="EI20" s="166"/>
      <c r="EJ20" s="29"/>
      <c r="EK20" s="163" t="n">
        <f aca="false">+EW20/4</f>
        <v>3275</v>
      </c>
      <c r="EL20" s="164" t="n">
        <f aca="false">EK22/EK20</f>
        <v>-0.213289626259542</v>
      </c>
      <c r="EM20" s="185"/>
      <c r="EN20" s="163" t="n">
        <f aca="false">+EK20</f>
        <v>3275</v>
      </c>
      <c r="EO20" s="166" t="n">
        <f aca="false">EN22/EN20</f>
        <v>0.0338718186259542</v>
      </c>
      <c r="EP20" s="132"/>
      <c r="EQ20" s="203" t="n">
        <f aca="false">+EK20</f>
        <v>3275</v>
      </c>
      <c r="ER20" s="164" t="n">
        <f aca="false">EQ22/EQ20</f>
        <v>0.170102591450382</v>
      </c>
      <c r="ES20" s="185"/>
      <c r="ET20" s="163" t="n">
        <f aca="false">+EK20</f>
        <v>3275</v>
      </c>
      <c r="EU20" s="166" t="n">
        <f aca="false">ET22/ET20</f>
        <v>-0.252519083969466</v>
      </c>
      <c r="EV20" s="132"/>
      <c r="EW20" s="163" t="n">
        <v>13100</v>
      </c>
      <c r="EX20" s="166" t="n">
        <f aca="false">EW22/EW20</f>
        <v>-0.0654585750381679</v>
      </c>
      <c r="EY20" s="29"/>
      <c r="EZ20" s="163" t="n">
        <f aca="false">+FL20/4</f>
        <v>3925</v>
      </c>
      <c r="FA20" s="164" t="n">
        <f aca="false">EZ22/EZ20</f>
        <v>0.336815286624204</v>
      </c>
      <c r="FB20" s="185"/>
      <c r="FC20" s="163" t="n">
        <f aca="false">+EZ20</f>
        <v>3925</v>
      </c>
      <c r="FD20" s="166" t="n">
        <f aca="false">FC22/FC20</f>
        <v>-0.28203821656051</v>
      </c>
      <c r="FE20" s="132"/>
      <c r="FF20" s="203" t="n">
        <f aca="false">+EZ20</f>
        <v>3925</v>
      </c>
      <c r="FG20" s="164" t="n">
        <f aca="false">FF22/FF20</f>
        <v>0.064468025477707</v>
      </c>
      <c r="FH20" s="185"/>
      <c r="FI20" s="163"/>
      <c r="FJ20" s="166" t="e">
        <f aca="false">FI22/FI20</f>
        <v>#DIV/0!</v>
      </c>
      <c r="FK20" s="132"/>
      <c r="FL20" s="163" t="n">
        <f aca="false">+FK9</f>
        <v>15700</v>
      </c>
      <c r="FM20" s="166" t="n">
        <f aca="false">FL22/FL20</f>
        <v>0.0298112738853503</v>
      </c>
    </row>
    <row r="21" s="27" customFormat="true" ht="16.5" hidden="false" customHeight="true" outlineLevel="0" collapsed="false">
      <c r="B21" s="45"/>
      <c r="C21" s="50" t="s">
        <v>25</v>
      </c>
      <c r="D21" s="51" t="s">
        <v>26</v>
      </c>
      <c r="E21" s="52"/>
      <c r="F21" s="199"/>
      <c r="G21" s="186" t="e">
        <f aca="false">F22/F21</f>
        <v>#DIV/0!</v>
      </c>
      <c r="H21" s="187"/>
      <c r="I21" s="199"/>
      <c r="J21" s="188" t="e">
        <f aca="false">I22/I21</f>
        <v>#DIV/0!</v>
      </c>
      <c r="K21" s="189"/>
      <c r="L21" s="199"/>
      <c r="M21" s="186" t="e">
        <f aca="false">L22/L21</f>
        <v>#DIV/0!</v>
      </c>
      <c r="N21" s="187"/>
      <c r="O21" s="199"/>
      <c r="P21" s="188" t="e">
        <f aca="false">O22/O21</f>
        <v>#DIV/0!</v>
      </c>
      <c r="Q21" s="189"/>
      <c r="R21" s="199"/>
      <c r="S21" s="188" t="e">
        <f aca="false">R22/R21</f>
        <v>#DIV/0!</v>
      </c>
      <c r="T21" s="52"/>
      <c r="U21" s="199"/>
      <c r="V21" s="186" t="e">
        <f aca="false">U22/U21</f>
        <v>#DIV/0!</v>
      </c>
      <c r="W21" s="187"/>
      <c r="X21" s="199"/>
      <c r="Y21" s="188" t="e">
        <f aca="false">X22/X21</f>
        <v>#DIV/0!</v>
      </c>
      <c r="Z21" s="189"/>
      <c r="AA21" s="199"/>
      <c r="AB21" s="186" t="e">
        <f aca="false">AA22/AA21</f>
        <v>#DIV/0!</v>
      </c>
      <c r="AC21" s="187"/>
      <c r="AD21" s="199"/>
      <c r="AE21" s="188" t="e">
        <f aca="false">AD22/AD21</f>
        <v>#DIV/0!</v>
      </c>
      <c r="AF21" s="189"/>
      <c r="AG21" s="199"/>
      <c r="AH21" s="188" t="e">
        <f aca="false">AG22/AG21</f>
        <v>#DIV/0!</v>
      </c>
      <c r="AI21" s="52"/>
      <c r="AJ21" s="199"/>
      <c r="AK21" s="186" t="e">
        <f aca="false">AJ22/AJ21</f>
        <v>#DIV/0!</v>
      </c>
      <c r="AL21" s="187"/>
      <c r="AM21" s="199"/>
      <c r="AN21" s="188" t="e">
        <f aca="false">AM22/AM21</f>
        <v>#DIV/0!</v>
      </c>
      <c r="AO21" s="189"/>
      <c r="AP21" s="199"/>
      <c r="AQ21" s="186" t="e">
        <f aca="false">AP22/AP21</f>
        <v>#DIV/0!</v>
      </c>
      <c r="AR21" s="187"/>
      <c r="AS21" s="199"/>
      <c r="AT21" s="188" t="e">
        <f aca="false">AS22/AS21</f>
        <v>#DIV/0!</v>
      </c>
      <c r="AU21" s="189"/>
      <c r="AV21" s="199"/>
      <c r="AW21" s="188" t="e">
        <f aca="false">AV22/AV21</f>
        <v>#DIV/0!</v>
      </c>
      <c r="AX21" s="52"/>
      <c r="AY21" s="199"/>
      <c r="AZ21" s="186" t="e">
        <f aca="false">AY22/AY21</f>
        <v>#DIV/0!</v>
      </c>
      <c r="BA21" s="187"/>
      <c r="BB21" s="199"/>
      <c r="BC21" s="188" t="e">
        <f aca="false">BB22/BB21</f>
        <v>#DIV/0!</v>
      </c>
      <c r="BD21" s="189"/>
      <c r="BE21" s="199"/>
      <c r="BF21" s="186" t="e">
        <f aca="false">BE22/BE21</f>
        <v>#DIV/0!</v>
      </c>
      <c r="BG21" s="187"/>
      <c r="BH21" s="199"/>
      <c r="BI21" s="188" t="e">
        <f aca="false">BH22/BH21</f>
        <v>#DIV/0!</v>
      </c>
      <c r="BJ21" s="189"/>
      <c r="BK21" s="199"/>
      <c r="BL21" s="188" t="e">
        <f aca="false">BK22/BK21</f>
        <v>#DIV/0!</v>
      </c>
      <c r="BM21" s="52"/>
      <c r="BN21" s="199"/>
      <c r="BO21" s="186" t="e">
        <f aca="false">BN22/BN21</f>
        <v>#DIV/0!</v>
      </c>
      <c r="BP21" s="187"/>
      <c r="BQ21" s="199"/>
      <c r="BR21" s="188" t="e">
        <f aca="false">BQ22/BQ21</f>
        <v>#DIV/0!</v>
      </c>
      <c r="BS21" s="189"/>
      <c r="BT21" s="199"/>
      <c r="BU21" s="186" t="e">
        <f aca="false">BT22/BT21</f>
        <v>#DIV/0!</v>
      </c>
      <c r="BV21" s="187"/>
      <c r="BW21" s="199"/>
      <c r="BX21" s="188" t="e">
        <f aca="false">BW22/BW21</f>
        <v>#DIV/0!</v>
      </c>
      <c r="BY21" s="189"/>
      <c r="BZ21" s="199"/>
      <c r="CA21" s="188" t="e">
        <f aca="false">BZ22/BZ21</f>
        <v>#DIV/0!</v>
      </c>
      <c r="CB21" s="52"/>
      <c r="CC21" s="199"/>
      <c r="CD21" s="186" t="e">
        <f aca="false">CC22/CC21</f>
        <v>#DIV/0!</v>
      </c>
      <c r="CE21" s="187"/>
      <c r="CF21" s="199"/>
      <c r="CG21" s="188" t="e">
        <f aca="false">CF22/CF21</f>
        <v>#DIV/0!</v>
      </c>
      <c r="CH21" s="189"/>
      <c r="CI21" s="199"/>
      <c r="CJ21" s="186" t="e">
        <f aca="false">CI22/CI21</f>
        <v>#DIV/0!</v>
      </c>
      <c r="CK21" s="187"/>
      <c r="CL21" s="199"/>
      <c r="CM21" s="188" t="e">
        <f aca="false">CL22/CL21</f>
        <v>#DIV/0!</v>
      </c>
      <c r="CN21" s="189"/>
      <c r="CO21" s="199"/>
      <c r="CP21" s="188" t="e">
        <f aca="false">CO22/CO21</f>
        <v>#DIV/0!</v>
      </c>
      <c r="CQ21" s="52"/>
      <c r="CR21" s="199"/>
      <c r="CS21" s="186" t="e">
        <f aca="false">CR22/CR21</f>
        <v>#DIV/0!</v>
      </c>
      <c r="CT21" s="187"/>
      <c r="CU21" s="199"/>
      <c r="CV21" s="188" t="e">
        <f aca="false">CU22/CU21</f>
        <v>#DIV/0!</v>
      </c>
      <c r="CW21" s="189"/>
      <c r="CX21" s="199"/>
      <c r="CY21" s="186" t="e">
        <f aca="false">CX22/CX21</f>
        <v>#DIV/0!</v>
      </c>
      <c r="CZ21" s="187"/>
      <c r="DA21" s="199"/>
      <c r="DB21" s="188" t="e">
        <f aca="false">DA22/DA21</f>
        <v>#DIV/0!</v>
      </c>
      <c r="DC21" s="189"/>
      <c r="DD21" s="199"/>
      <c r="DE21" s="188" t="e">
        <f aca="false">DD22/DD21</f>
        <v>#DIV/0!</v>
      </c>
      <c r="DF21" s="52"/>
      <c r="DG21" s="199"/>
      <c r="DH21" s="186" t="e">
        <f aca="false">DG22/DG21</f>
        <v>#DIV/0!</v>
      </c>
      <c r="DI21" s="187"/>
      <c r="DJ21" s="199"/>
      <c r="DK21" s="188" t="e">
        <f aca="false">DJ22/DJ21</f>
        <v>#DIV/0!</v>
      </c>
      <c r="DL21" s="189"/>
      <c r="DM21" s="199"/>
      <c r="DN21" s="186" t="e">
        <f aca="false">DM22/DM21</f>
        <v>#DIV/0!</v>
      </c>
      <c r="DO21" s="187"/>
      <c r="DP21" s="199"/>
      <c r="DQ21" s="188" t="e">
        <f aca="false">DP22/DP21</f>
        <v>#DIV/0!</v>
      </c>
      <c r="DR21" s="189"/>
      <c r="DS21" s="199"/>
      <c r="DT21" s="188" t="e">
        <f aca="false">DS22/DS21</f>
        <v>#DIV/0!</v>
      </c>
      <c r="DU21" s="52"/>
      <c r="DV21" s="199"/>
      <c r="DW21" s="186"/>
      <c r="DX21" s="187"/>
      <c r="DY21" s="199"/>
      <c r="DZ21" s="188"/>
      <c r="EA21" s="189"/>
      <c r="EB21" s="199"/>
      <c r="EC21" s="186"/>
      <c r="ED21" s="187"/>
      <c r="EE21" s="199"/>
      <c r="EF21" s="188"/>
      <c r="EG21" s="189"/>
      <c r="EH21" s="199"/>
      <c r="EI21" s="188"/>
      <c r="EJ21" s="52"/>
      <c r="EK21" s="199" t="n">
        <f aca="false">+EW21/4</f>
        <v>3275</v>
      </c>
      <c r="EL21" s="186" t="n">
        <f aca="false">IFERROR(EK22/EK21,"")</f>
        <v>-0.213289626259542</v>
      </c>
      <c r="EM21" s="187"/>
      <c r="EN21" s="199" t="n">
        <f aca="false">+EK21</f>
        <v>3275</v>
      </c>
      <c r="EO21" s="188" t="n">
        <f aca="false">IFERROR(EN22/EN21,"")</f>
        <v>0.0338718186259542</v>
      </c>
      <c r="EP21" s="189"/>
      <c r="EQ21" s="204" t="n">
        <f aca="false">+EK21</f>
        <v>3275</v>
      </c>
      <c r="ER21" s="186" t="n">
        <f aca="false">IFERROR(EQ22/EQ21,"")</f>
        <v>0.170102591450382</v>
      </c>
      <c r="ES21" s="187"/>
      <c r="ET21" s="199" t="n">
        <f aca="false">+EK21</f>
        <v>3275</v>
      </c>
      <c r="EU21" s="188" t="n">
        <f aca="false">IFERROR(ET22/ET21,"")</f>
        <v>-0.252519083969466</v>
      </c>
      <c r="EV21" s="189"/>
      <c r="EW21" s="199" t="n">
        <f aca="false">+EV9</f>
        <v>13100</v>
      </c>
      <c r="EX21" s="188" t="n">
        <f aca="false">IFERROR(EW22/EW21,"")</f>
        <v>-0.0654585750381679</v>
      </c>
      <c r="EY21" s="52"/>
      <c r="EZ21" s="199" t="n">
        <f aca="false">+FL21/4</f>
        <v>3925</v>
      </c>
      <c r="FA21" s="186" t="n">
        <f aca="false">IFERROR(EZ22/EZ21,"")</f>
        <v>0.336815286624204</v>
      </c>
      <c r="FB21" s="187"/>
      <c r="FC21" s="199" t="n">
        <f aca="false">+EZ21</f>
        <v>3925</v>
      </c>
      <c r="FD21" s="188" t="n">
        <f aca="false">IFERROR(FC22/FC21,"")</f>
        <v>-0.28203821656051</v>
      </c>
      <c r="FE21" s="189"/>
      <c r="FF21" s="204" t="n">
        <f aca="false">+EZ21</f>
        <v>3925</v>
      </c>
      <c r="FG21" s="186" t="n">
        <f aca="false">IFERROR(FF22/FF21,"")</f>
        <v>0.064468025477707</v>
      </c>
      <c r="FH21" s="187"/>
      <c r="FI21" s="199"/>
      <c r="FJ21" s="188" t="str">
        <f aca="false">IFERROR(FI22/FI21,"")</f>
        <v/>
      </c>
      <c r="FK21" s="189"/>
      <c r="FL21" s="199" t="n">
        <f aca="false">+FK9</f>
        <v>15700</v>
      </c>
      <c r="FM21" s="188" t="n">
        <f aca="false">IFERROR(FL22/FL21,"")</f>
        <v>0.0298112738853503</v>
      </c>
    </row>
    <row r="22" s="27" customFormat="true" ht="17.25" hidden="false" customHeight="true" outlineLevel="0" collapsed="false">
      <c r="B22" s="45"/>
      <c r="C22" s="55" t="s">
        <v>27</v>
      </c>
      <c r="D22" s="56" t="s">
        <v>28</v>
      </c>
      <c r="E22" s="39"/>
      <c r="F22" s="177"/>
      <c r="G22" s="79" t="e">
        <f aca="false">F22/#REF!</f>
        <v>#REF!</v>
      </c>
      <c r="H22" s="147"/>
      <c r="I22" s="177"/>
      <c r="J22" s="179" t="e">
        <f aca="false">I22/#REF!</f>
        <v>#REF!</v>
      </c>
      <c r="K22" s="149"/>
      <c r="L22" s="177"/>
      <c r="M22" s="79" t="e">
        <f aca="false">L22/#REF!</f>
        <v>#REF!</v>
      </c>
      <c r="N22" s="147"/>
      <c r="O22" s="177"/>
      <c r="P22" s="179" t="e">
        <f aca="false">O22/#REF!</f>
        <v>#REF!</v>
      </c>
      <c r="Q22" s="149"/>
      <c r="R22" s="177"/>
      <c r="S22" s="179" t="e">
        <f aca="false">R22/C22</f>
        <v>#VALUE!</v>
      </c>
      <c r="T22" s="39"/>
      <c r="U22" s="177"/>
      <c r="V22" s="79" t="e">
        <f aca="false">U22/F22</f>
        <v>#DIV/0!</v>
      </c>
      <c r="W22" s="147"/>
      <c r="X22" s="177"/>
      <c r="Y22" s="179" t="e">
        <f aca="false">X22/I22</f>
        <v>#DIV/0!</v>
      </c>
      <c r="Z22" s="149"/>
      <c r="AA22" s="177"/>
      <c r="AB22" s="79" t="e">
        <f aca="false">AA22/L22</f>
        <v>#DIV/0!</v>
      </c>
      <c r="AC22" s="147"/>
      <c r="AD22" s="177"/>
      <c r="AE22" s="179" t="e">
        <f aca="false">AD22/O22</f>
        <v>#DIV/0!</v>
      </c>
      <c r="AF22" s="149"/>
      <c r="AG22" s="177"/>
      <c r="AH22" s="179" t="e">
        <f aca="false">AG22/R22</f>
        <v>#DIV/0!</v>
      </c>
      <c r="AI22" s="39"/>
      <c r="AJ22" s="177"/>
      <c r="AK22" s="79" t="e">
        <f aca="false">AJ22/U22</f>
        <v>#DIV/0!</v>
      </c>
      <c r="AL22" s="147"/>
      <c r="AM22" s="177"/>
      <c r="AN22" s="179" t="e">
        <f aca="false">AM22/X22</f>
        <v>#DIV/0!</v>
      </c>
      <c r="AO22" s="149"/>
      <c r="AP22" s="177"/>
      <c r="AQ22" s="79" t="e">
        <f aca="false">AP22/AA22</f>
        <v>#DIV/0!</v>
      </c>
      <c r="AR22" s="147"/>
      <c r="AS22" s="177"/>
      <c r="AT22" s="179" t="e">
        <f aca="false">AS22/AD22</f>
        <v>#DIV/0!</v>
      </c>
      <c r="AU22" s="149"/>
      <c r="AV22" s="177"/>
      <c r="AW22" s="179" t="e">
        <f aca="false">AV22/AG22</f>
        <v>#DIV/0!</v>
      </c>
      <c r="AX22" s="39"/>
      <c r="AY22" s="177"/>
      <c r="AZ22" s="79" t="e">
        <f aca="false">AY22/AJ22</f>
        <v>#DIV/0!</v>
      </c>
      <c r="BA22" s="147"/>
      <c r="BB22" s="177"/>
      <c r="BC22" s="179" t="e">
        <f aca="false">BB22/AM22</f>
        <v>#DIV/0!</v>
      </c>
      <c r="BD22" s="149"/>
      <c r="BE22" s="177"/>
      <c r="BF22" s="79" t="e">
        <f aca="false">BE22/AP22</f>
        <v>#DIV/0!</v>
      </c>
      <c r="BG22" s="147"/>
      <c r="BH22" s="177"/>
      <c r="BI22" s="179" t="e">
        <f aca="false">BH22/AS22</f>
        <v>#DIV/0!</v>
      </c>
      <c r="BJ22" s="149"/>
      <c r="BK22" s="177"/>
      <c r="BL22" s="179" t="e">
        <f aca="false">BK22/AV22</f>
        <v>#DIV/0!</v>
      </c>
      <c r="BM22" s="39"/>
      <c r="BN22" s="177"/>
      <c r="BO22" s="79" t="e">
        <f aca="false">BN22/AY22</f>
        <v>#DIV/0!</v>
      </c>
      <c r="BP22" s="147"/>
      <c r="BQ22" s="177"/>
      <c r="BR22" s="179" t="e">
        <f aca="false">BQ22/BB22</f>
        <v>#DIV/0!</v>
      </c>
      <c r="BS22" s="149"/>
      <c r="BT22" s="177"/>
      <c r="BU22" s="79" t="e">
        <f aca="false">BT22/BE22</f>
        <v>#DIV/0!</v>
      </c>
      <c r="BV22" s="147"/>
      <c r="BW22" s="177"/>
      <c r="BX22" s="179" t="e">
        <f aca="false">BW22/BH22</f>
        <v>#DIV/0!</v>
      </c>
      <c r="BY22" s="149"/>
      <c r="BZ22" s="177"/>
      <c r="CA22" s="179" t="e">
        <f aca="false">BZ22/BK22</f>
        <v>#DIV/0!</v>
      </c>
      <c r="CB22" s="39"/>
      <c r="CC22" s="177"/>
      <c r="CD22" s="79" t="e">
        <f aca="false">CC22/BN22</f>
        <v>#DIV/0!</v>
      </c>
      <c r="CE22" s="147"/>
      <c r="CF22" s="177"/>
      <c r="CG22" s="179" t="e">
        <f aca="false">CF22/BQ22</f>
        <v>#DIV/0!</v>
      </c>
      <c r="CH22" s="149"/>
      <c r="CI22" s="177"/>
      <c r="CJ22" s="79" t="e">
        <f aca="false">CI22/BT22</f>
        <v>#DIV/0!</v>
      </c>
      <c r="CK22" s="147"/>
      <c r="CL22" s="177"/>
      <c r="CM22" s="179" t="e">
        <f aca="false">CL22/BW22</f>
        <v>#DIV/0!</v>
      </c>
      <c r="CN22" s="149"/>
      <c r="CO22" s="177"/>
      <c r="CP22" s="179" t="e">
        <f aca="false">CO22/BZ22</f>
        <v>#DIV/0!</v>
      </c>
      <c r="CQ22" s="39"/>
      <c r="CR22" s="177"/>
      <c r="CS22" s="79" t="e">
        <f aca="false">CR22/CC22</f>
        <v>#DIV/0!</v>
      </c>
      <c r="CT22" s="147"/>
      <c r="CU22" s="177"/>
      <c r="CV22" s="179" t="e">
        <f aca="false">CU22/CF22</f>
        <v>#DIV/0!</v>
      </c>
      <c r="CW22" s="149"/>
      <c r="CX22" s="177"/>
      <c r="CY22" s="79" t="e">
        <f aca="false">CX22/CI22</f>
        <v>#DIV/0!</v>
      </c>
      <c r="CZ22" s="147"/>
      <c r="DA22" s="177"/>
      <c r="DB22" s="179" t="e">
        <f aca="false">DA22/CL22</f>
        <v>#DIV/0!</v>
      </c>
      <c r="DC22" s="149"/>
      <c r="DD22" s="177"/>
      <c r="DE22" s="179" t="e">
        <f aca="false">DD22/CO22</f>
        <v>#DIV/0!</v>
      </c>
      <c r="DF22" s="39"/>
      <c r="DG22" s="177"/>
      <c r="DH22" s="79" t="e">
        <f aca="false">DG22/CR22</f>
        <v>#DIV/0!</v>
      </c>
      <c r="DI22" s="147"/>
      <c r="DJ22" s="177"/>
      <c r="DK22" s="179" t="e">
        <f aca="false">DJ22/CU22</f>
        <v>#DIV/0!</v>
      </c>
      <c r="DL22" s="149"/>
      <c r="DM22" s="177"/>
      <c r="DN22" s="79" t="e">
        <f aca="false">DM22/CX22</f>
        <v>#DIV/0!</v>
      </c>
      <c r="DO22" s="147"/>
      <c r="DP22" s="177"/>
      <c r="DQ22" s="179" t="e">
        <f aca="false">DP22/DA22</f>
        <v>#DIV/0!</v>
      </c>
      <c r="DR22" s="149"/>
      <c r="DS22" s="177" t="n">
        <f aca="false">+DS9</f>
        <v>7708</v>
      </c>
      <c r="DT22" s="179" t="e">
        <f aca="false">DS22/DD22</f>
        <v>#DIV/0!</v>
      </c>
      <c r="DU22" s="39"/>
      <c r="DV22" s="177"/>
      <c r="DW22" s="79"/>
      <c r="DX22" s="147"/>
      <c r="DY22" s="177"/>
      <c r="DZ22" s="179"/>
      <c r="EA22" s="149"/>
      <c r="EB22" s="177"/>
      <c r="EC22" s="79"/>
      <c r="ED22" s="147"/>
      <c r="EE22" s="177"/>
      <c r="EF22" s="179"/>
      <c r="EG22" s="149"/>
      <c r="EH22" s="177"/>
      <c r="EI22" s="179"/>
      <c r="EJ22" s="39"/>
      <c r="EK22" s="181" t="n">
        <f aca="false">+EK9</f>
        <v>-698.523526</v>
      </c>
      <c r="EL22" s="79"/>
      <c r="EM22" s="147"/>
      <c r="EN22" s="177" t="n">
        <f aca="false">+EN9</f>
        <v>110.930206</v>
      </c>
      <c r="EO22" s="179"/>
      <c r="EP22" s="149"/>
      <c r="EQ22" s="205" t="n">
        <f aca="false">+EQ9</f>
        <v>557.085987</v>
      </c>
      <c r="ER22" s="79"/>
      <c r="ES22" s="147"/>
      <c r="ET22" s="181" t="n">
        <v>-827</v>
      </c>
      <c r="EU22" s="179"/>
      <c r="EV22" s="149"/>
      <c r="EW22" s="181" t="n">
        <f aca="false">+EK22+EN22+EQ22+ET22</f>
        <v>-857.507333</v>
      </c>
      <c r="EX22" s="179"/>
      <c r="EY22" s="39"/>
      <c r="EZ22" s="181" t="n">
        <f aca="false">+EZ9</f>
        <v>1322</v>
      </c>
      <c r="FA22" s="79"/>
      <c r="FB22" s="147"/>
      <c r="FC22" s="181" t="n">
        <f aca="false">+FC9</f>
        <v>-1107</v>
      </c>
      <c r="FD22" s="179"/>
      <c r="FE22" s="149"/>
      <c r="FF22" s="205" t="n">
        <f aca="false">+FF9</f>
        <v>253.037</v>
      </c>
      <c r="FG22" s="79"/>
      <c r="FH22" s="147"/>
      <c r="FI22" s="181"/>
      <c r="FJ22" s="179"/>
      <c r="FK22" s="149"/>
      <c r="FL22" s="181" t="n">
        <f aca="false">+EZ22+FC22+FF22+FI22</f>
        <v>468.037</v>
      </c>
      <c r="FM22" s="179"/>
    </row>
    <row r="23" s="27" customFormat="true" ht="15" hidden="false" customHeight="false" outlineLevel="0" collapsed="false">
      <c r="B23" s="45" t="s">
        <v>31</v>
      </c>
      <c r="C23" s="46" t="s">
        <v>23</v>
      </c>
      <c r="D23" s="47" t="s">
        <v>24</v>
      </c>
      <c r="E23" s="59"/>
      <c r="F23" s="192"/>
      <c r="G23" s="193" t="e">
        <f aca="false">F25/F23</f>
        <v>#DIV/0!</v>
      </c>
      <c r="H23" s="194"/>
      <c r="I23" s="192"/>
      <c r="J23" s="195" t="e">
        <f aca="false">I25/I23</f>
        <v>#DIV/0!</v>
      </c>
      <c r="K23" s="196"/>
      <c r="L23" s="192"/>
      <c r="M23" s="193" t="e">
        <f aca="false">L25/L23</f>
        <v>#DIV/0!</v>
      </c>
      <c r="N23" s="194"/>
      <c r="O23" s="192"/>
      <c r="P23" s="195" t="e">
        <f aca="false">O25/O23</f>
        <v>#DIV/0!</v>
      </c>
      <c r="Q23" s="196"/>
      <c r="R23" s="192"/>
      <c r="S23" s="195" t="e">
        <f aca="false">R25/R23</f>
        <v>#DIV/0!</v>
      </c>
      <c r="T23" s="59"/>
      <c r="U23" s="192"/>
      <c r="V23" s="193" t="e">
        <f aca="false">U25/U23</f>
        <v>#DIV/0!</v>
      </c>
      <c r="W23" s="194"/>
      <c r="X23" s="192"/>
      <c r="Y23" s="195" t="e">
        <f aca="false">X25/X23</f>
        <v>#DIV/0!</v>
      </c>
      <c r="Z23" s="196"/>
      <c r="AA23" s="192"/>
      <c r="AB23" s="193" t="e">
        <f aca="false">AA25/AA23</f>
        <v>#DIV/0!</v>
      </c>
      <c r="AC23" s="194"/>
      <c r="AD23" s="192"/>
      <c r="AE23" s="195" t="e">
        <f aca="false">AD25/AD23</f>
        <v>#DIV/0!</v>
      </c>
      <c r="AF23" s="196"/>
      <c r="AG23" s="192"/>
      <c r="AH23" s="195" t="e">
        <f aca="false">AG25/AG23</f>
        <v>#DIV/0!</v>
      </c>
      <c r="AI23" s="59"/>
      <c r="AJ23" s="192"/>
      <c r="AK23" s="193" t="e">
        <f aca="false">AJ25/AJ23</f>
        <v>#DIV/0!</v>
      </c>
      <c r="AL23" s="194"/>
      <c r="AM23" s="192"/>
      <c r="AN23" s="195" t="e">
        <f aca="false">AM25/AM23</f>
        <v>#DIV/0!</v>
      </c>
      <c r="AO23" s="196"/>
      <c r="AP23" s="192"/>
      <c r="AQ23" s="193" t="e">
        <f aca="false">AP25/AP23</f>
        <v>#DIV/0!</v>
      </c>
      <c r="AR23" s="194"/>
      <c r="AS23" s="192"/>
      <c r="AT23" s="195" t="e">
        <f aca="false">AS25/AS23</f>
        <v>#DIV/0!</v>
      </c>
      <c r="AU23" s="196"/>
      <c r="AV23" s="192"/>
      <c r="AW23" s="195" t="e">
        <f aca="false">AV25/AV23</f>
        <v>#DIV/0!</v>
      </c>
      <c r="AX23" s="59"/>
      <c r="AY23" s="192"/>
      <c r="AZ23" s="193" t="e">
        <f aca="false">AY25/AY23</f>
        <v>#DIV/0!</v>
      </c>
      <c r="BA23" s="194"/>
      <c r="BB23" s="192"/>
      <c r="BC23" s="195" t="e">
        <f aca="false">BB25/BB23</f>
        <v>#DIV/0!</v>
      </c>
      <c r="BD23" s="196"/>
      <c r="BE23" s="192"/>
      <c r="BF23" s="193" t="e">
        <f aca="false">BE25/BE23</f>
        <v>#DIV/0!</v>
      </c>
      <c r="BG23" s="194"/>
      <c r="BH23" s="192"/>
      <c r="BI23" s="195" t="e">
        <f aca="false">BH25/BH23</f>
        <v>#DIV/0!</v>
      </c>
      <c r="BJ23" s="196"/>
      <c r="BK23" s="192"/>
      <c r="BL23" s="195" t="e">
        <f aca="false">BK25/BK23</f>
        <v>#DIV/0!</v>
      </c>
      <c r="BM23" s="59"/>
      <c r="BN23" s="192"/>
      <c r="BO23" s="193" t="e">
        <f aca="false">BN25/BN23</f>
        <v>#DIV/0!</v>
      </c>
      <c r="BP23" s="194"/>
      <c r="BQ23" s="192"/>
      <c r="BR23" s="195" t="e">
        <f aca="false">BQ25/BQ23</f>
        <v>#DIV/0!</v>
      </c>
      <c r="BS23" s="196"/>
      <c r="BT23" s="192"/>
      <c r="BU23" s="193" t="e">
        <f aca="false">BT25/BT23</f>
        <v>#DIV/0!</v>
      </c>
      <c r="BV23" s="194"/>
      <c r="BW23" s="192"/>
      <c r="BX23" s="195" t="e">
        <f aca="false">BW25/BW23</f>
        <v>#DIV/0!</v>
      </c>
      <c r="BY23" s="196"/>
      <c r="BZ23" s="192"/>
      <c r="CA23" s="195" t="e">
        <f aca="false">BZ25/BZ23</f>
        <v>#DIV/0!</v>
      </c>
      <c r="CB23" s="59"/>
      <c r="CC23" s="192"/>
      <c r="CD23" s="193" t="e">
        <f aca="false">CC25/CC23</f>
        <v>#DIV/0!</v>
      </c>
      <c r="CE23" s="194"/>
      <c r="CF23" s="192"/>
      <c r="CG23" s="195" t="e">
        <f aca="false">CF25/CF23</f>
        <v>#DIV/0!</v>
      </c>
      <c r="CH23" s="196"/>
      <c r="CI23" s="192"/>
      <c r="CJ23" s="193" t="e">
        <f aca="false">CI25/CI23</f>
        <v>#DIV/0!</v>
      </c>
      <c r="CK23" s="194"/>
      <c r="CL23" s="192"/>
      <c r="CM23" s="195" t="e">
        <f aca="false">CL25/CL23</f>
        <v>#DIV/0!</v>
      </c>
      <c r="CN23" s="196"/>
      <c r="CO23" s="192"/>
      <c r="CP23" s="195" t="e">
        <f aca="false">CO25/CO23</f>
        <v>#DIV/0!</v>
      </c>
      <c r="CQ23" s="59"/>
      <c r="CR23" s="192"/>
      <c r="CS23" s="193" t="e">
        <f aca="false">CR25/CR23</f>
        <v>#DIV/0!</v>
      </c>
      <c r="CT23" s="194"/>
      <c r="CU23" s="192"/>
      <c r="CV23" s="195" t="e">
        <f aca="false">CU25/CU23</f>
        <v>#DIV/0!</v>
      </c>
      <c r="CW23" s="196"/>
      <c r="CX23" s="192"/>
      <c r="CY23" s="193" t="e">
        <f aca="false">CX25/CX23</f>
        <v>#DIV/0!</v>
      </c>
      <c r="CZ23" s="194"/>
      <c r="DA23" s="192"/>
      <c r="DB23" s="195" t="e">
        <f aca="false">DA25/DA23</f>
        <v>#DIV/0!</v>
      </c>
      <c r="DC23" s="196"/>
      <c r="DD23" s="192"/>
      <c r="DE23" s="195" t="e">
        <f aca="false">DD25/DD23</f>
        <v>#DIV/0!</v>
      </c>
      <c r="DF23" s="59"/>
      <c r="DG23" s="192"/>
      <c r="DH23" s="193" t="e">
        <f aca="false">DG25/DG23</f>
        <v>#DIV/0!</v>
      </c>
      <c r="DI23" s="194"/>
      <c r="DJ23" s="192"/>
      <c r="DK23" s="195" t="e">
        <f aca="false">DJ25/DJ23</f>
        <v>#DIV/0!</v>
      </c>
      <c r="DL23" s="196"/>
      <c r="DM23" s="192"/>
      <c r="DN23" s="193" t="e">
        <f aca="false">DM25/DM23</f>
        <v>#DIV/0!</v>
      </c>
      <c r="DO23" s="194"/>
      <c r="DP23" s="192"/>
      <c r="DQ23" s="195" t="e">
        <f aca="false">DP25/DP23</f>
        <v>#DIV/0!</v>
      </c>
      <c r="DR23" s="196"/>
      <c r="DS23" s="192"/>
      <c r="DT23" s="195" t="e">
        <f aca="false">DS25/DS23</f>
        <v>#DIV/0!</v>
      </c>
      <c r="DU23" s="59"/>
      <c r="DV23" s="192"/>
      <c r="DW23" s="193"/>
      <c r="DX23" s="194"/>
      <c r="DY23" s="192"/>
      <c r="DZ23" s="195"/>
      <c r="EA23" s="196"/>
      <c r="EB23" s="192"/>
      <c r="EC23" s="193"/>
      <c r="ED23" s="194"/>
      <c r="EE23" s="192"/>
      <c r="EF23" s="195"/>
      <c r="EG23" s="196"/>
      <c r="EH23" s="192"/>
      <c r="EI23" s="195"/>
      <c r="EJ23" s="59"/>
      <c r="EK23" s="192" t="n">
        <f aca="false">+EW23/4</f>
        <v>2625</v>
      </c>
      <c r="EL23" s="193" t="n">
        <f aca="false">EK25/EK23</f>
        <v>-0.149869699047619</v>
      </c>
      <c r="EM23" s="194"/>
      <c r="EN23" s="192" t="n">
        <f aca="false">+EK23</f>
        <v>2625</v>
      </c>
      <c r="EO23" s="195" t="n">
        <f aca="false">EN25/EN23</f>
        <v>0.0379728544761905</v>
      </c>
      <c r="EP23" s="196"/>
      <c r="EQ23" s="197" t="n">
        <f aca="false">+EK23</f>
        <v>2625</v>
      </c>
      <c r="ER23" s="193" t="n">
        <f aca="false">EQ25/EQ23</f>
        <v>-0.0470342651428571</v>
      </c>
      <c r="ES23" s="194"/>
      <c r="ET23" s="192" t="n">
        <f aca="false">+EK23</f>
        <v>2625</v>
      </c>
      <c r="EU23" s="195" t="n">
        <f aca="false">ET25/ET23</f>
        <v>-0.745904761904762</v>
      </c>
      <c r="EV23" s="196"/>
      <c r="EW23" s="192" t="n">
        <v>10500</v>
      </c>
      <c r="EX23" s="195" t="n">
        <f aca="false">EW25/EW23</f>
        <v>-0.226208967904762</v>
      </c>
      <c r="EY23" s="59"/>
      <c r="EZ23" s="192" t="n">
        <f aca="false">+FL23/4</f>
        <v>3150</v>
      </c>
      <c r="FA23" s="193" t="n">
        <f aca="false">EZ25/EZ23</f>
        <v>0.42952380952381</v>
      </c>
      <c r="FB23" s="194"/>
      <c r="FC23" s="206" t="n">
        <f aca="false">+EZ23</f>
        <v>3150</v>
      </c>
      <c r="FD23" s="195" t="n">
        <f aca="false">FC25/FC23</f>
        <v>-1.79904761904762</v>
      </c>
      <c r="FE23" s="196"/>
      <c r="FF23" s="197" t="n">
        <f aca="false">+EZ23</f>
        <v>3150</v>
      </c>
      <c r="FG23" s="193" t="n">
        <f aca="false">FF25/FF23</f>
        <v>-0.108245079365079</v>
      </c>
      <c r="FH23" s="194"/>
      <c r="FI23" s="192"/>
      <c r="FJ23" s="195" t="e">
        <f aca="false">FI25/FI23</f>
        <v>#DIV/0!</v>
      </c>
      <c r="FK23" s="196"/>
      <c r="FL23" s="192" t="n">
        <f aca="false">+FK11</f>
        <v>12600</v>
      </c>
      <c r="FM23" s="195" t="n">
        <f aca="false">FL25/FL23</f>
        <v>-0.369442222222222</v>
      </c>
    </row>
    <row r="24" s="27" customFormat="true" ht="15" hidden="false" customHeight="false" outlineLevel="0" collapsed="false">
      <c r="B24" s="45"/>
      <c r="C24" s="50" t="s">
        <v>25</v>
      </c>
      <c r="D24" s="51" t="s">
        <v>26</v>
      </c>
      <c r="E24" s="52"/>
      <c r="F24" s="199"/>
      <c r="G24" s="186" t="e">
        <f aca="false">F25/F24</f>
        <v>#DIV/0!</v>
      </c>
      <c r="H24" s="187"/>
      <c r="I24" s="199"/>
      <c r="J24" s="188" t="e">
        <f aca="false">I25/I24</f>
        <v>#DIV/0!</v>
      </c>
      <c r="K24" s="189"/>
      <c r="L24" s="199"/>
      <c r="M24" s="186" t="e">
        <f aca="false">L25/L24</f>
        <v>#DIV/0!</v>
      </c>
      <c r="N24" s="187"/>
      <c r="O24" s="199"/>
      <c r="P24" s="188" t="e">
        <f aca="false">O25/O24</f>
        <v>#DIV/0!</v>
      </c>
      <c r="Q24" s="189"/>
      <c r="R24" s="199"/>
      <c r="S24" s="188" t="e">
        <f aca="false">R25/R24</f>
        <v>#DIV/0!</v>
      </c>
      <c r="T24" s="52"/>
      <c r="U24" s="199"/>
      <c r="V24" s="186" t="e">
        <f aca="false">U25/U24</f>
        <v>#DIV/0!</v>
      </c>
      <c r="W24" s="187"/>
      <c r="X24" s="199"/>
      <c r="Y24" s="188" t="e">
        <f aca="false">X25/X24</f>
        <v>#DIV/0!</v>
      </c>
      <c r="Z24" s="189"/>
      <c r="AA24" s="199"/>
      <c r="AB24" s="186" t="e">
        <f aca="false">AA25/AA24</f>
        <v>#DIV/0!</v>
      </c>
      <c r="AC24" s="187"/>
      <c r="AD24" s="199"/>
      <c r="AE24" s="188" t="e">
        <f aca="false">AD25/AD24</f>
        <v>#DIV/0!</v>
      </c>
      <c r="AF24" s="189"/>
      <c r="AG24" s="199"/>
      <c r="AH24" s="188" t="e">
        <f aca="false">AG25/AG24</f>
        <v>#DIV/0!</v>
      </c>
      <c r="AI24" s="52"/>
      <c r="AJ24" s="199"/>
      <c r="AK24" s="186" t="e">
        <f aca="false">AJ25/AJ24</f>
        <v>#DIV/0!</v>
      </c>
      <c r="AL24" s="187"/>
      <c r="AM24" s="199"/>
      <c r="AN24" s="188" t="e">
        <f aca="false">AM25/AM24</f>
        <v>#DIV/0!</v>
      </c>
      <c r="AO24" s="189"/>
      <c r="AP24" s="199"/>
      <c r="AQ24" s="186" t="e">
        <f aca="false">AP25/AP24</f>
        <v>#DIV/0!</v>
      </c>
      <c r="AR24" s="187"/>
      <c r="AS24" s="199"/>
      <c r="AT24" s="188" t="e">
        <f aca="false">AS25/AS24</f>
        <v>#DIV/0!</v>
      </c>
      <c r="AU24" s="189"/>
      <c r="AV24" s="199"/>
      <c r="AW24" s="188" t="e">
        <f aca="false">AV25/AV24</f>
        <v>#DIV/0!</v>
      </c>
      <c r="AX24" s="52"/>
      <c r="AY24" s="199"/>
      <c r="AZ24" s="186" t="e">
        <f aca="false">AY25/AY24</f>
        <v>#DIV/0!</v>
      </c>
      <c r="BA24" s="187"/>
      <c r="BB24" s="199"/>
      <c r="BC24" s="188" t="e">
        <f aca="false">BB25/BB24</f>
        <v>#DIV/0!</v>
      </c>
      <c r="BD24" s="189"/>
      <c r="BE24" s="199"/>
      <c r="BF24" s="186" t="e">
        <f aca="false">BE25/BE24</f>
        <v>#DIV/0!</v>
      </c>
      <c r="BG24" s="187"/>
      <c r="BH24" s="199"/>
      <c r="BI24" s="188" t="e">
        <f aca="false">BH25/BH24</f>
        <v>#DIV/0!</v>
      </c>
      <c r="BJ24" s="189"/>
      <c r="BK24" s="199"/>
      <c r="BL24" s="188" t="e">
        <f aca="false">BK25/BK24</f>
        <v>#DIV/0!</v>
      </c>
      <c r="BM24" s="52"/>
      <c r="BN24" s="199"/>
      <c r="BO24" s="186" t="e">
        <f aca="false">BN25/BN24</f>
        <v>#DIV/0!</v>
      </c>
      <c r="BP24" s="187"/>
      <c r="BQ24" s="199"/>
      <c r="BR24" s="188" t="e">
        <f aca="false">BQ25/BQ24</f>
        <v>#DIV/0!</v>
      </c>
      <c r="BS24" s="189"/>
      <c r="BT24" s="199"/>
      <c r="BU24" s="186" t="e">
        <f aca="false">BT25/BT24</f>
        <v>#DIV/0!</v>
      </c>
      <c r="BV24" s="187"/>
      <c r="BW24" s="199"/>
      <c r="BX24" s="188" t="e">
        <f aca="false">BW25/BW24</f>
        <v>#DIV/0!</v>
      </c>
      <c r="BY24" s="189"/>
      <c r="BZ24" s="199"/>
      <c r="CA24" s="188" t="e">
        <f aca="false">BZ25/BZ24</f>
        <v>#DIV/0!</v>
      </c>
      <c r="CB24" s="52"/>
      <c r="CC24" s="199"/>
      <c r="CD24" s="186" t="e">
        <f aca="false">CC25/CC24</f>
        <v>#DIV/0!</v>
      </c>
      <c r="CE24" s="187"/>
      <c r="CF24" s="199"/>
      <c r="CG24" s="188" t="e">
        <f aca="false">CF25/CF24</f>
        <v>#DIV/0!</v>
      </c>
      <c r="CH24" s="189"/>
      <c r="CI24" s="199"/>
      <c r="CJ24" s="186" t="e">
        <f aca="false">CI25/CI24</f>
        <v>#DIV/0!</v>
      </c>
      <c r="CK24" s="187"/>
      <c r="CL24" s="199"/>
      <c r="CM24" s="188" t="e">
        <f aca="false">CL25/CL24</f>
        <v>#DIV/0!</v>
      </c>
      <c r="CN24" s="189"/>
      <c r="CO24" s="199"/>
      <c r="CP24" s="188" t="e">
        <f aca="false">CO25/CO24</f>
        <v>#DIV/0!</v>
      </c>
      <c r="CQ24" s="52"/>
      <c r="CR24" s="199"/>
      <c r="CS24" s="186" t="e">
        <f aca="false">CR25/CR24</f>
        <v>#DIV/0!</v>
      </c>
      <c r="CT24" s="187"/>
      <c r="CU24" s="199"/>
      <c r="CV24" s="188" t="e">
        <f aca="false">CU25/CU24</f>
        <v>#DIV/0!</v>
      </c>
      <c r="CW24" s="189"/>
      <c r="CX24" s="199"/>
      <c r="CY24" s="186" t="e">
        <f aca="false">CX25/CX24</f>
        <v>#DIV/0!</v>
      </c>
      <c r="CZ24" s="187"/>
      <c r="DA24" s="199"/>
      <c r="DB24" s="188" t="e">
        <f aca="false">DA25/DA24</f>
        <v>#DIV/0!</v>
      </c>
      <c r="DC24" s="189"/>
      <c r="DD24" s="199"/>
      <c r="DE24" s="188" t="e">
        <f aca="false">DD25/DD24</f>
        <v>#DIV/0!</v>
      </c>
      <c r="DF24" s="52"/>
      <c r="DG24" s="199"/>
      <c r="DH24" s="186" t="e">
        <f aca="false">DG25/DG24</f>
        <v>#DIV/0!</v>
      </c>
      <c r="DI24" s="187"/>
      <c r="DJ24" s="199"/>
      <c r="DK24" s="188" t="e">
        <f aca="false">DJ25/DJ24</f>
        <v>#DIV/0!</v>
      </c>
      <c r="DL24" s="189"/>
      <c r="DM24" s="199"/>
      <c r="DN24" s="186" t="e">
        <f aca="false">DM25/DM24</f>
        <v>#DIV/0!</v>
      </c>
      <c r="DO24" s="187"/>
      <c r="DP24" s="199"/>
      <c r="DQ24" s="188" t="e">
        <f aca="false">DP25/DP24</f>
        <v>#DIV/0!</v>
      </c>
      <c r="DR24" s="189"/>
      <c r="DS24" s="199"/>
      <c r="DT24" s="188" t="e">
        <f aca="false">DS25/DS24</f>
        <v>#DIV/0!</v>
      </c>
      <c r="DU24" s="52"/>
      <c r="DV24" s="199"/>
      <c r="DW24" s="186"/>
      <c r="DX24" s="187"/>
      <c r="DY24" s="199"/>
      <c r="DZ24" s="188"/>
      <c r="EA24" s="189"/>
      <c r="EB24" s="199"/>
      <c r="EC24" s="186"/>
      <c r="ED24" s="187"/>
      <c r="EE24" s="199"/>
      <c r="EF24" s="188"/>
      <c r="EG24" s="189"/>
      <c r="EH24" s="199"/>
      <c r="EI24" s="188"/>
      <c r="EJ24" s="52"/>
      <c r="EK24" s="199" t="n">
        <f aca="false">+EW24/4</f>
        <v>2625</v>
      </c>
      <c r="EL24" s="186" t="n">
        <f aca="false">IFERROR(EK25/EK24,"")</f>
        <v>-0.149869699047619</v>
      </c>
      <c r="EM24" s="187"/>
      <c r="EN24" s="199" t="n">
        <f aca="false">+EK24</f>
        <v>2625</v>
      </c>
      <c r="EO24" s="188" t="n">
        <f aca="false">IFERROR(EN25/EN24,"")</f>
        <v>0.0379728544761905</v>
      </c>
      <c r="EP24" s="189"/>
      <c r="EQ24" s="204" t="n">
        <f aca="false">+EK24</f>
        <v>2625</v>
      </c>
      <c r="ER24" s="186" t="n">
        <f aca="false">IFERROR(EQ25/EQ24,"")</f>
        <v>-0.0470342651428571</v>
      </c>
      <c r="ES24" s="187"/>
      <c r="ET24" s="199" t="n">
        <f aca="false">+EK24</f>
        <v>2625</v>
      </c>
      <c r="EU24" s="188" t="n">
        <f aca="false">IFERROR(ET25/ET24,"")</f>
        <v>-0.745904761904762</v>
      </c>
      <c r="EV24" s="189"/>
      <c r="EW24" s="199" t="n">
        <f aca="false">+EV11</f>
        <v>10500</v>
      </c>
      <c r="EX24" s="188" t="n">
        <f aca="false">IFERROR(EW25/EW24,"")</f>
        <v>-0.226208967904762</v>
      </c>
      <c r="EY24" s="52"/>
      <c r="EZ24" s="199" t="n">
        <f aca="false">+FL24/4</f>
        <v>3150</v>
      </c>
      <c r="FA24" s="186" t="n">
        <f aca="false">IFERROR(EZ25/EZ24,"")</f>
        <v>0.42952380952381</v>
      </c>
      <c r="FB24" s="187"/>
      <c r="FC24" s="200" t="n">
        <f aca="false">+EZ24</f>
        <v>3150</v>
      </c>
      <c r="FD24" s="188" t="n">
        <f aca="false">IFERROR(FC25/FC24,"")</f>
        <v>-1.79904761904762</v>
      </c>
      <c r="FE24" s="189"/>
      <c r="FF24" s="204" t="n">
        <f aca="false">+EZ24</f>
        <v>3150</v>
      </c>
      <c r="FG24" s="186" t="n">
        <f aca="false">IFERROR(FF25/FF24,"")</f>
        <v>-0.108245079365079</v>
      </c>
      <c r="FH24" s="187"/>
      <c r="FI24" s="199"/>
      <c r="FJ24" s="188" t="str">
        <f aca="false">IFERROR(FI25/FI24,"")</f>
        <v/>
      </c>
      <c r="FK24" s="189"/>
      <c r="FL24" s="199" t="n">
        <f aca="false">+FK11</f>
        <v>12600</v>
      </c>
      <c r="FM24" s="188" t="n">
        <f aca="false">IFERROR(FL25/FL24,"")</f>
        <v>-0.369442222222222</v>
      </c>
    </row>
    <row r="25" s="27" customFormat="true" ht="15.75" hidden="false" customHeight="true" outlineLevel="0" collapsed="false">
      <c r="B25" s="45"/>
      <c r="C25" s="55" t="s">
        <v>27</v>
      </c>
      <c r="D25" s="56" t="s">
        <v>28</v>
      </c>
      <c r="E25" s="52"/>
      <c r="F25" s="177"/>
      <c r="G25" s="186" t="e">
        <f aca="false">F25/#REF!</f>
        <v>#REF!</v>
      </c>
      <c r="H25" s="187"/>
      <c r="I25" s="177"/>
      <c r="J25" s="188" t="e">
        <f aca="false">I25/#REF!</f>
        <v>#REF!</v>
      </c>
      <c r="K25" s="189"/>
      <c r="L25" s="177"/>
      <c r="M25" s="186" t="e">
        <f aca="false">L25/#REF!</f>
        <v>#REF!</v>
      </c>
      <c r="N25" s="187"/>
      <c r="O25" s="177"/>
      <c r="P25" s="188" t="e">
        <f aca="false">O25/#REF!</f>
        <v>#REF!</v>
      </c>
      <c r="Q25" s="189"/>
      <c r="R25" s="177"/>
      <c r="S25" s="188" t="e">
        <f aca="false">R25/C25</f>
        <v>#VALUE!</v>
      </c>
      <c r="T25" s="52"/>
      <c r="U25" s="177"/>
      <c r="V25" s="186" t="e">
        <f aca="false">U25/F25</f>
        <v>#DIV/0!</v>
      </c>
      <c r="W25" s="187"/>
      <c r="X25" s="177"/>
      <c r="Y25" s="188" t="e">
        <f aca="false">X25/I25</f>
        <v>#DIV/0!</v>
      </c>
      <c r="Z25" s="189"/>
      <c r="AA25" s="177"/>
      <c r="AB25" s="186" t="e">
        <f aca="false">AA25/L25</f>
        <v>#DIV/0!</v>
      </c>
      <c r="AC25" s="187"/>
      <c r="AD25" s="177"/>
      <c r="AE25" s="188" t="e">
        <f aca="false">AD25/O25</f>
        <v>#DIV/0!</v>
      </c>
      <c r="AF25" s="189"/>
      <c r="AG25" s="177"/>
      <c r="AH25" s="188" t="e">
        <f aca="false">AG25/R25</f>
        <v>#DIV/0!</v>
      </c>
      <c r="AI25" s="52"/>
      <c r="AJ25" s="177"/>
      <c r="AK25" s="186" t="e">
        <f aca="false">AJ25/U25</f>
        <v>#DIV/0!</v>
      </c>
      <c r="AL25" s="187"/>
      <c r="AM25" s="177"/>
      <c r="AN25" s="188" t="e">
        <f aca="false">AM25/X25</f>
        <v>#DIV/0!</v>
      </c>
      <c r="AO25" s="189"/>
      <c r="AP25" s="177"/>
      <c r="AQ25" s="186" t="e">
        <f aca="false">AP25/AA25</f>
        <v>#DIV/0!</v>
      </c>
      <c r="AR25" s="187"/>
      <c r="AS25" s="177"/>
      <c r="AT25" s="188" t="e">
        <f aca="false">AS25/AD25</f>
        <v>#DIV/0!</v>
      </c>
      <c r="AU25" s="189"/>
      <c r="AV25" s="177"/>
      <c r="AW25" s="188" t="e">
        <f aca="false">AV25/AG25</f>
        <v>#DIV/0!</v>
      </c>
      <c r="AX25" s="52"/>
      <c r="AY25" s="177"/>
      <c r="AZ25" s="186" t="e">
        <f aca="false">AY25/AJ25</f>
        <v>#DIV/0!</v>
      </c>
      <c r="BA25" s="187"/>
      <c r="BB25" s="177"/>
      <c r="BC25" s="188" t="e">
        <f aca="false">BB25/AM25</f>
        <v>#DIV/0!</v>
      </c>
      <c r="BD25" s="189"/>
      <c r="BE25" s="177"/>
      <c r="BF25" s="186" t="e">
        <f aca="false">BE25/AP25</f>
        <v>#DIV/0!</v>
      </c>
      <c r="BG25" s="187"/>
      <c r="BH25" s="177"/>
      <c r="BI25" s="188" t="e">
        <f aca="false">BH25/AS25</f>
        <v>#DIV/0!</v>
      </c>
      <c r="BJ25" s="189"/>
      <c r="BK25" s="177"/>
      <c r="BL25" s="188" t="e">
        <f aca="false">BK25/AV25</f>
        <v>#DIV/0!</v>
      </c>
      <c r="BM25" s="52"/>
      <c r="BN25" s="177"/>
      <c r="BO25" s="186" t="e">
        <f aca="false">BN25/AY25</f>
        <v>#DIV/0!</v>
      </c>
      <c r="BP25" s="187"/>
      <c r="BQ25" s="177"/>
      <c r="BR25" s="188" t="e">
        <f aca="false">BQ25/BB25</f>
        <v>#DIV/0!</v>
      </c>
      <c r="BS25" s="189"/>
      <c r="BT25" s="177"/>
      <c r="BU25" s="186" t="e">
        <f aca="false">BT25/BE25</f>
        <v>#DIV/0!</v>
      </c>
      <c r="BV25" s="187"/>
      <c r="BW25" s="177"/>
      <c r="BX25" s="188" t="e">
        <f aca="false">BW25/BH25</f>
        <v>#DIV/0!</v>
      </c>
      <c r="BY25" s="189"/>
      <c r="BZ25" s="177"/>
      <c r="CA25" s="188" t="e">
        <f aca="false">BZ25/BK25</f>
        <v>#DIV/0!</v>
      </c>
      <c r="CB25" s="52"/>
      <c r="CC25" s="177"/>
      <c r="CD25" s="186" t="e">
        <f aca="false">CC25/BN25</f>
        <v>#DIV/0!</v>
      </c>
      <c r="CE25" s="187"/>
      <c r="CF25" s="177"/>
      <c r="CG25" s="188" t="e">
        <f aca="false">CF25/BQ25</f>
        <v>#DIV/0!</v>
      </c>
      <c r="CH25" s="189"/>
      <c r="CI25" s="177"/>
      <c r="CJ25" s="186" t="e">
        <f aca="false">CI25/BT25</f>
        <v>#DIV/0!</v>
      </c>
      <c r="CK25" s="187"/>
      <c r="CL25" s="177"/>
      <c r="CM25" s="188" t="e">
        <f aca="false">CL25/BW25</f>
        <v>#DIV/0!</v>
      </c>
      <c r="CN25" s="189"/>
      <c r="CO25" s="177"/>
      <c r="CP25" s="188" t="e">
        <f aca="false">CO25/BZ25</f>
        <v>#DIV/0!</v>
      </c>
      <c r="CQ25" s="52"/>
      <c r="CR25" s="177"/>
      <c r="CS25" s="186" t="e">
        <f aca="false">CR25/CC25</f>
        <v>#DIV/0!</v>
      </c>
      <c r="CT25" s="187"/>
      <c r="CU25" s="177"/>
      <c r="CV25" s="188" t="e">
        <f aca="false">CU25/CF25</f>
        <v>#DIV/0!</v>
      </c>
      <c r="CW25" s="189"/>
      <c r="CX25" s="177"/>
      <c r="CY25" s="186" t="e">
        <f aca="false">CX25/CI25</f>
        <v>#DIV/0!</v>
      </c>
      <c r="CZ25" s="187"/>
      <c r="DA25" s="177"/>
      <c r="DB25" s="188" t="e">
        <f aca="false">DA25/CL25</f>
        <v>#DIV/0!</v>
      </c>
      <c r="DC25" s="189"/>
      <c r="DD25" s="177"/>
      <c r="DE25" s="188" t="e">
        <f aca="false">DD25/CO25</f>
        <v>#DIV/0!</v>
      </c>
      <c r="DF25" s="52"/>
      <c r="DG25" s="177"/>
      <c r="DH25" s="186" t="e">
        <f aca="false">DG25/CR25</f>
        <v>#DIV/0!</v>
      </c>
      <c r="DI25" s="187"/>
      <c r="DJ25" s="177"/>
      <c r="DK25" s="188" t="e">
        <f aca="false">DJ25/CU25</f>
        <v>#DIV/0!</v>
      </c>
      <c r="DL25" s="189"/>
      <c r="DM25" s="177"/>
      <c r="DN25" s="186" t="e">
        <f aca="false">DM25/CX25</f>
        <v>#DIV/0!</v>
      </c>
      <c r="DO25" s="187"/>
      <c r="DP25" s="177"/>
      <c r="DQ25" s="188" t="e">
        <f aca="false">DP25/DA25</f>
        <v>#DIV/0!</v>
      </c>
      <c r="DR25" s="189"/>
      <c r="DS25" s="177" t="n">
        <f aca="false">+DS11</f>
        <v>8915</v>
      </c>
      <c r="DT25" s="188" t="e">
        <f aca="false">DS25/DD25</f>
        <v>#DIV/0!</v>
      </c>
      <c r="DU25" s="52"/>
      <c r="DV25" s="177"/>
      <c r="DW25" s="186"/>
      <c r="DX25" s="187"/>
      <c r="DY25" s="177"/>
      <c r="DZ25" s="188"/>
      <c r="EA25" s="189"/>
      <c r="EB25" s="177"/>
      <c r="EC25" s="186"/>
      <c r="ED25" s="187"/>
      <c r="EE25" s="177"/>
      <c r="EF25" s="188"/>
      <c r="EG25" s="189"/>
      <c r="EH25" s="177"/>
      <c r="EI25" s="188"/>
      <c r="EJ25" s="52"/>
      <c r="EK25" s="181" t="n">
        <f aca="false">+EK11</f>
        <v>-393.40796</v>
      </c>
      <c r="EL25" s="186"/>
      <c r="EM25" s="187"/>
      <c r="EN25" s="177" t="n">
        <f aca="false">+EN11</f>
        <v>99.678743</v>
      </c>
      <c r="EO25" s="188"/>
      <c r="EP25" s="189"/>
      <c r="EQ25" s="207" t="n">
        <f aca="false">+EQ11</f>
        <v>-123.464946</v>
      </c>
      <c r="ER25" s="186"/>
      <c r="ES25" s="187"/>
      <c r="ET25" s="181" t="n">
        <v>-1958</v>
      </c>
      <c r="EU25" s="188"/>
      <c r="EV25" s="189"/>
      <c r="EW25" s="181" t="n">
        <f aca="false">+EK25+EN25+EQ25+ET25</f>
        <v>-2375.194163</v>
      </c>
      <c r="EX25" s="188"/>
      <c r="EY25" s="52"/>
      <c r="EZ25" s="181" t="n">
        <f aca="false">+EZ11</f>
        <v>1353</v>
      </c>
      <c r="FA25" s="186"/>
      <c r="FB25" s="187"/>
      <c r="FC25" s="181" t="n">
        <f aca="false">+FC11</f>
        <v>-5667</v>
      </c>
      <c r="FD25" s="188"/>
      <c r="FE25" s="189"/>
      <c r="FF25" s="207" t="n">
        <f aca="false">+FF11</f>
        <v>-340.972</v>
      </c>
      <c r="FG25" s="186"/>
      <c r="FH25" s="187"/>
      <c r="FI25" s="181"/>
      <c r="FJ25" s="188"/>
      <c r="FK25" s="189"/>
      <c r="FL25" s="181" t="n">
        <f aca="false">+EZ25+FC25+FF25+FI25</f>
        <v>-4654.972</v>
      </c>
      <c r="FM25" s="188"/>
    </row>
    <row r="26" s="27" customFormat="true" ht="15" hidden="false" customHeight="false" outlineLevel="0" collapsed="false">
      <c r="B26" s="68" t="s">
        <v>32</v>
      </c>
      <c r="C26" s="68"/>
      <c r="D26" s="69" t="s">
        <v>24</v>
      </c>
      <c r="E26" s="29"/>
      <c r="F26" s="163"/>
      <c r="G26" s="32"/>
      <c r="H26" s="185"/>
      <c r="I26" s="163"/>
      <c r="J26" s="208"/>
      <c r="K26" s="132"/>
      <c r="L26" s="163"/>
      <c r="M26" s="32"/>
      <c r="N26" s="185"/>
      <c r="O26" s="163"/>
      <c r="P26" s="208"/>
      <c r="Q26" s="132"/>
      <c r="R26" s="163"/>
      <c r="S26" s="208"/>
      <c r="T26" s="29"/>
      <c r="U26" s="163"/>
      <c r="V26" s="32"/>
      <c r="W26" s="185"/>
      <c r="X26" s="163"/>
      <c r="Y26" s="208"/>
      <c r="Z26" s="132"/>
      <c r="AA26" s="163"/>
      <c r="AB26" s="32"/>
      <c r="AC26" s="185"/>
      <c r="AD26" s="163"/>
      <c r="AE26" s="208"/>
      <c r="AF26" s="132"/>
      <c r="AG26" s="163"/>
      <c r="AH26" s="208"/>
      <c r="AI26" s="29"/>
      <c r="AJ26" s="163"/>
      <c r="AK26" s="32"/>
      <c r="AL26" s="185"/>
      <c r="AM26" s="163"/>
      <c r="AN26" s="208"/>
      <c r="AO26" s="132"/>
      <c r="AP26" s="163"/>
      <c r="AQ26" s="32"/>
      <c r="AR26" s="185"/>
      <c r="AS26" s="163"/>
      <c r="AT26" s="208"/>
      <c r="AU26" s="132"/>
      <c r="AV26" s="163"/>
      <c r="AW26" s="208"/>
      <c r="AX26" s="29"/>
      <c r="AY26" s="163"/>
      <c r="AZ26" s="32"/>
      <c r="BA26" s="185"/>
      <c r="BB26" s="163"/>
      <c r="BC26" s="208"/>
      <c r="BD26" s="132"/>
      <c r="BE26" s="163"/>
      <c r="BF26" s="32"/>
      <c r="BG26" s="185"/>
      <c r="BH26" s="163"/>
      <c r="BI26" s="208"/>
      <c r="BJ26" s="132"/>
      <c r="BK26" s="163"/>
      <c r="BL26" s="208"/>
      <c r="BM26" s="29"/>
      <c r="BN26" s="163"/>
      <c r="BO26" s="32"/>
      <c r="BP26" s="185"/>
      <c r="BQ26" s="163"/>
      <c r="BR26" s="208"/>
      <c r="BS26" s="132"/>
      <c r="BT26" s="163"/>
      <c r="BU26" s="32"/>
      <c r="BV26" s="185"/>
      <c r="BW26" s="163"/>
      <c r="BX26" s="208"/>
      <c r="BY26" s="132"/>
      <c r="BZ26" s="163"/>
      <c r="CA26" s="208"/>
      <c r="CB26" s="29"/>
      <c r="CC26" s="163"/>
      <c r="CD26" s="32"/>
      <c r="CE26" s="185"/>
      <c r="CF26" s="163"/>
      <c r="CG26" s="208"/>
      <c r="CH26" s="132"/>
      <c r="CI26" s="163"/>
      <c r="CJ26" s="32"/>
      <c r="CK26" s="185"/>
      <c r="CL26" s="163"/>
      <c r="CM26" s="208"/>
      <c r="CN26" s="132"/>
      <c r="CO26" s="163"/>
      <c r="CP26" s="208"/>
      <c r="CQ26" s="29"/>
      <c r="CR26" s="163"/>
      <c r="CS26" s="32"/>
      <c r="CT26" s="185"/>
      <c r="CU26" s="163"/>
      <c r="CV26" s="208"/>
      <c r="CW26" s="132"/>
      <c r="CX26" s="163"/>
      <c r="CY26" s="32"/>
      <c r="CZ26" s="185"/>
      <c r="DA26" s="163"/>
      <c r="DB26" s="208"/>
      <c r="DC26" s="132"/>
      <c r="DD26" s="163"/>
      <c r="DE26" s="208"/>
      <c r="DF26" s="29"/>
      <c r="DG26" s="163"/>
      <c r="DH26" s="32"/>
      <c r="DI26" s="185"/>
      <c r="DJ26" s="163"/>
      <c r="DK26" s="208"/>
      <c r="DL26" s="132"/>
      <c r="DM26" s="163"/>
      <c r="DN26" s="32"/>
      <c r="DO26" s="185"/>
      <c r="DP26" s="163"/>
      <c r="DQ26" s="208"/>
      <c r="DR26" s="132"/>
      <c r="DS26" s="163"/>
      <c r="DT26" s="208"/>
      <c r="DU26" s="29"/>
      <c r="DV26" s="163"/>
      <c r="DW26" s="32"/>
      <c r="DX26" s="185"/>
      <c r="DY26" s="163"/>
      <c r="DZ26" s="208"/>
      <c r="EA26" s="132"/>
      <c r="EB26" s="163"/>
      <c r="EC26" s="32"/>
      <c r="ED26" s="185"/>
      <c r="EE26" s="163"/>
      <c r="EF26" s="208"/>
      <c r="EG26" s="132"/>
      <c r="EH26" s="163"/>
      <c r="EI26" s="208"/>
      <c r="EJ26" s="29"/>
      <c r="EK26" s="163"/>
      <c r="EL26" s="32"/>
      <c r="EM26" s="185"/>
      <c r="EN26" s="163"/>
      <c r="EO26" s="208"/>
      <c r="EP26" s="132"/>
      <c r="EQ26" s="163"/>
      <c r="ER26" s="32"/>
      <c r="ES26" s="185"/>
      <c r="ET26" s="163"/>
      <c r="EU26" s="208"/>
      <c r="EV26" s="132"/>
      <c r="EW26" s="163" t="n">
        <f aca="false">+EK26+EN26+EQ26+ET26</f>
        <v>0</v>
      </c>
      <c r="EX26" s="208"/>
      <c r="EY26" s="29"/>
      <c r="EZ26" s="163"/>
      <c r="FA26" s="32"/>
      <c r="FB26" s="185"/>
      <c r="FC26" s="163"/>
      <c r="FD26" s="208"/>
      <c r="FE26" s="132"/>
      <c r="FF26" s="163"/>
      <c r="FG26" s="32"/>
      <c r="FH26" s="185"/>
      <c r="FI26" s="163"/>
      <c r="FJ26" s="208"/>
      <c r="FK26" s="132"/>
      <c r="FL26" s="163" t="n">
        <f aca="false">+EZ26+FC26+FF26+FI26</f>
        <v>0</v>
      </c>
      <c r="FM26" s="208"/>
    </row>
    <row r="27" s="27" customFormat="true" ht="15.75" hidden="false" customHeight="true" outlineLevel="0" collapsed="false">
      <c r="B27" s="68"/>
      <c r="C27" s="68"/>
      <c r="D27" s="70" t="s">
        <v>28</v>
      </c>
      <c r="E27" s="39"/>
      <c r="F27" s="177"/>
      <c r="G27" s="42"/>
      <c r="H27" s="147"/>
      <c r="I27" s="177"/>
      <c r="J27" s="130"/>
      <c r="K27" s="149"/>
      <c r="L27" s="177"/>
      <c r="M27" s="42"/>
      <c r="N27" s="147"/>
      <c r="O27" s="177"/>
      <c r="P27" s="130"/>
      <c r="Q27" s="149"/>
      <c r="R27" s="177"/>
      <c r="S27" s="130"/>
      <c r="T27" s="39"/>
      <c r="U27" s="177"/>
      <c r="V27" s="42"/>
      <c r="W27" s="147"/>
      <c r="X27" s="177"/>
      <c r="Y27" s="130"/>
      <c r="Z27" s="149"/>
      <c r="AA27" s="177"/>
      <c r="AB27" s="42"/>
      <c r="AC27" s="147"/>
      <c r="AD27" s="177"/>
      <c r="AE27" s="130"/>
      <c r="AF27" s="149"/>
      <c r="AG27" s="177"/>
      <c r="AH27" s="130"/>
      <c r="AI27" s="39"/>
      <c r="AJ27" s="177"/>
      <c r="AK27" s="42"/>
      <c r="AL27" s="147"/>
      <c r="AM27" s="177"/>
      <c r="AN27" s="130"/>
      <c r="AO27" s="149"/>
      <c r="AP27" s="177"/>
      <c r="AQ27" s="42"/>
      <c r="AR27" s="147"/>
      <c r="AS27" s="177"/>
      <c r="AT27" s="130"/>
      <c r="AU27" s="149"/>
      <c r="AV27" s="177"/>
      <c r="AW27" s="130"/>
      <c r="AX27" s="39"/>
      <c r="AY27" s="177"/>
      <c r="AZ27" s="42"/>
      <c r="BA27" s="147"/>
      <c r="BB27" s="177"/>
      <c r="BC27" s="130"/>
      <c r="BD27" s="149"/>
      <c r="BE27" s="177"/>
      <c r="BF27" s="42"/>
      <c r="BG27" s="147"/>
      <c r="BH27" s="177"/>
      <c r="BI27" s="130"/>
      <c r="BJ27" s="149"/>
      <c r="BK27" s="177"/>
      <c r="BL27" s="130"/>
      <c r="BM27" s="39"/>
      <c r="BN27" s="177"/>
      <c r="BO27" s="42"/>
      <c r="BP27" s="147"/>
      <c r="BQ27" s="177"/>
      <c r="BR27" s="130"/>
      <c r="BS27" s="149"/>
      <c r="BT27" s="177"/>
      <c r="BU27" s="42"/>
      <c r="BV27" s="147"/>
      <c r="BW27" s="177"/>
      <c r="BX27" s="130"/>
      <c r="BY27" s="149"/>
      <c r="BZ27" s="177"/>
      <c r="CA27" s="130"/>
      <c r="CB27" s="39"/>
      <c r="CC27" s="177"/>
      <c r="CD27" s="42"/>
      <c r="CE27" s="147"/>
      <c r="CF27" s="177"/>
      <c r="CG27" s="130"/>
      <c r="CH27" s="149"/>
      <c r="CI27" s="177"/>
      <c r="CJ27" s="42"/>
      <c r="CK27" s="147"/>
      <c r="CL27" s="177"/>
      <c r="CM27" s="130"/>
      <c r="CN27" s="149"/>
      <c r="CO27" s="177"/>
      <c r="CP27" s="130"/>
      <c r="CQ27" s="39"/>
      <c r="CR27" s="177"/>
      <c r="CS27" s="42"/>
      <c r="CT27" s="147"/>
      <c r="CU27" s="177"/>
      <c r="CV27" s="130"/>
      <c r="CW27" s="149"/>
      <c r="CX27" s="177"/>
      <c r="CY27" s="42"/>
      <c r="CZ27" s="147"/>
      <c r="DA27" s="177"/>
      <c r="DB27" s="130"/>
      <c r="DC27" s="149"/>
      <c r="DD27" s="177"/>
      <c r="DE27" s="130"/>
      <c r="DF27" s="39"/>
      <c r="DG27" s="177"/>
      <c r="DH27" s="42"/>
      <c r="DI27" s="147"/>
      <c r="DJ27" s="177"/>
      <c r="DK27" s="130"/>
      <c r="DL27" s="149"/>
      <c r="DM27" s="177"/>
      <c r="DN27" s="42"/>
      <c r="DO27" s="147"/>
      <c r="DP27" s="177"/>
      <c r="DQ27" s="130"/>
      <c r="DR27" s="149"/>
      <c r="DS27" s="177"/>
      <c r="DT27" s="130"/>
      <c r="DU27" s="39"/>
      <c r="DV27" s="177"/>
      <c r="DW27" s="42"/>
      <c r="DX27" s="147"/>
      <c r="DY27" s="177"/>
      <c r="DZ27" s="130"/>
      <c r="EA27" s="149"/>
      <c r="EB27" s="177"/>
      <c r="EC27" s="42"/>
      <c r="ED27" s="147"/>
      <c r="EE27" s="177"/>
      <c r="EF27" s="130"/>
      <c r="EG27" s="149"/>
      <c r="EH27" s="177"/>
      <c r="EI27" s="130"/>
      <c r="EJ27" s="39"/>
      <c r="EK27" s="177"/>
      <c r="EL27" s="42"/>
      <c r="EM27" s="147"/>
      <c r="EN27" s="177"/>
      <c r="EO27" s="130"/>
      <c r="EP27" s="149"/>
      <c r="EQ27" s="177"/>
      <c r="ER27" s="42"/>
      <c r="ES27" s="147"/>
      <c r="ET27" s="177"/>
      <c r="EU27" s="130"/>
      <c r="EV27" s="149"/>
      <c r="EW27" s="177" t="n">
        <f aca="false">+EK27+EN27+EQ27+ET27</f>
        <v>0</v>
      </c>
      <c r="EX27" s="130"/>
      <c r="EY27" s="39"/>
      <c r="EZ27" s="177"/>
      <c r="FA27" s="42"/>
      <c r="FB27" s="147"/>
      <c r="FC27" s="177"/>
      <c r="FD27" s="130"/>
      <c r="FE27" s="149"/>
      <c r="FF27" s="177"/>
      <c r="FG27" s="42"/>
      <c r="FH27" s="147"/>
      <c r="FI27" s="177"/>
      <c r="FJ27" s="130"/>
      <c r="FK27" s="149"/>
      <c r="FL27" s="177" t="n">
        <f aca="false">+EZ27+FC27+FF27+FI27</f>
        <v>0</v>
      </c>
      <c r="FM27" s="130"/>
    </row>
    <row r="28" s="2" customFormat="true" ht="15" hidden="false" customHeight="false" outlineLevel="0" collapsed="false">
      <c r="B28" s="73" t="s">
        <v>33</v>
      </c>
      <c r="C28" s="73"/>
      <c r="D28" s="74" t="s">
        <v>24</v>
      </c>
      <c r="E28" s="75"/>
      <c r="F28" s="105" t="n">
        <f aca="false">F26/325*2</f>
        <v>0</v>
      </c>
      <c r="G28" s="76"/>
      <c r="H28" s="209"/>
      <c r="I28" s="105" t="n">
        <f aca="false">I26/325*2</f>
        <v>0</v>
      </c>
      <c r="J28" s="210"/>
      <c r="K28" s="211"/>
      <c r="L28" s="105" t="n">
        <f aca="false">L26/325*2</f>
        <v>0</v>
      </c>
      <c r="M28" s="76"/>
      <c r="N28" s="209"/>
      <c r="O28" s="105" t="n">
        <f aca="false">O26/325*2</f>
        <v>0</v>
      </c>
      <c r="P28" s="210"/>
      <c r="Q28" s="211"/>
      <c r="R28" s="105" t="n">
        <f aca="false">R26/325*2</f>
        <v>0</v>
      </c>
      <c r="S28" s="210"/>
      <c r="T28" s="75"/>
      <c r="U28" s="105" t="n">
        <f aca="false">U26/325*2</f>
        <v>0</v>
      </c>
      <c r="V28" s="76"/>
      <c r="W28" s="209"/>
      <c r="X28" s="105" t="n">
        <f aca="false">X26/325*2</f>
        <v>0</v>
      </c>
      <c r="Y28" s="210"/>
      <c r="Z28" s="211"/>
      <c r="AA28" s="105" t="n">
        <f aca="false">AA26/325*2</f>
        <v>0</v>
      </c>
      <c r="AB28" s="76"/>
      <c r="AC28" s="209"/>
      <c r="AD28" s="105" t="n">
        <f aca="false">AD26/325*2</f>
        <v>0</v>
      </c>
      <c r="AE28" s="210"/>
      <c r="AF28" s="211"/>
      <c r="AG28" s="105" t="n">
        <f aca="false">AG26/325*2</f>
        <v>0</v>
      </c>
      <c r="AH28" s="210"/>
      <c r="AI28" s="75"/>
      <c r="AJ28" s="105" t="n">
        <f aca="false">AJ26/325*2</f>
        <v>0</v>
      </c>
      <c r="AK28" s="76"/>
      <c r="AL28" s="209"/>
      <c r="AM28" s="105" t="n">
        <f aca="false">AM26/325*2</f>
        <v>0</v>
      </c>
      <c r="AN28" s="210"/>
      <c r="AO28" s="211"/>
      <c r="AP28" s="105" t="n">
        <f aca="false">AP26/325*2</f>
        <v>0</v>
      </c>
      <c r="AQ28" s="76"/>
      <c r="AR28" s="209"/>
      <c r="AS28" s="105" t="n">
        <f aca="false">AS26/325*2</f>
        <v>0</v>
      </c>
      <c r="AT28" s="210"/>
      <c r="AU28" s="211"/>
      <c r="AV28" s="105" t="n">
        <f aca="false">AV26/325*2</f>
        <v>0</v>
      </c>
      <c r="AW28" s="210"/>
      <c r="AX28" s="75"/>
      <c r="AY28" s="105" t="n">
        <f aca="false">AY26/325*2</f>
        <v>0</v>
      </c>
      <c r="AZ28" s="76"/>
      <c r="BA28" s="209"/>
      <c r="BB28" s="105" t="n">
        <f aca="false">BB26/325*2</f>
        <v>0</v>
      </c>
      <c r="BC28" s="210"/>
      <c r="BD28" s="211"/>
      <c r="BE28" s="105" t="n">
        <f aca="false">BE26/325*2</f>
        <v>0</v>
      </c>
      <c r="BF28" s="76"/>
      <c r="BG28" s="209"/>
      <c r="BH28" s="105" t="n">
        <f aca="false">BH26/325*2</f>
        <v>0</v>
      </c>
      <c r="BI28" s="210"/>
      <c r="BJ28" s="211"/>
      <c r="BK28" s="105" t="n">
        <f aca="false">BK26/325*2</f>
        <v>0</v>
      </c>
      <c r="BL28" s="210"/>
      <c r="BM28" s="75"/>
      <c r="BN28" s="105" t="n">
        <f aca="false">BN26/325*2</f>
        <v>0</v>
      </c>
      <c r="BO28" s="76"/>
      <c r="BP28" s="209"/>
      <c r="BQ28" s="105" t="n">
        <f aca="false">BQ26/325*2</f>
        <v>0</v>
      </c>
      <c r="BR28" s="210"/>
      <c r="BS28" s="211"/>
      <c r="BT28" s="105" t="n">
        <f aca="false">BT26/325*2</f>
        <v>0</v>
      </c>
      <c r="BU28" s="76"/>
      <c r="BV28" s="209"/>
      <c r="BW28" s="105" t="n">
        <f aca="false">BW26/325*2</f>
        <v>0</v>
      </c>
      <c r="BX28" s="210"/>
      <c r="BY28" s="211"/>
      <c r="BZ28" s="105" t="n">
        <f aca="false">BZ26/325*2</f>
        <v>0</v>
      </c>
      <c r="CA28" s="210"/>
      <c r="CB28" s="75"/>
      <c r="CC28" s="105" t="n">
        <f aca="false">CC26/325*2</f>
        <v>0</v>
      </c>
      <c r="CD28" s="76"/>
      <c r="CE28" s="209"/>
      <c r="CF28" s="105" t="n">
        <f aca="false">CF26/325*2</f>
        <v>0</v>
      </c>
      <c r="CG28" s="210"/>
      <c r="CH28" s="211"/>
      <c r="CI28" s="105" t="n">
        <f aca="false">CI26/325*2</f>
        <v>0</v>
      </c>
      <c r="CJ28" s="76"/>
      <c r="CK28" s="209"/>
      <c r="CL28" s="105" t="n">
        <f aca="false">CL26/325*2</f>
        <v>0</v>
      </c>
      <c r="CM28" s="210"/>
      <c r="CN28" s="211"/>
      <c r="CO28" s="105" t="n">
        <f aca="false">CO26/325*2</f>
        <v>0</v>
      </c>
      <c r="CP28" s="210"/>
      <c r="CQ28" s="75"/>
      <c r="CR28" s="105" t="n">
        <f aca="false">CR26/325*2</f>
        <v>0</v>
      </c>
      <c r="CS28" s="76"/>
      <c r="CT28" s="209"/>
      <c r="CU28" s="105" t="n">
        <f aca="false">CU26/325*2</f>
        <v>0</v>
      </c>
      <c r="CV28" s="210"/>
      <c r="CW28" s="211"/>
      <c r="CX28" s="105" t="n">
        <f aca="false">CX26/325*2</f>
        <v>0</v>
      </c>
      <c r="CY28" s="76"/>
      <c r="CZ28" s="209"/>
      <c r="DA28" s="105" t="n">
        <f aca="false">DA26/325*2</f>
        <v>0</v>
      </c>
      <c r="DB28" s="210"/>
      <c r="DC28" s="211"/>
      <c r="DD28" s="105" t="n">
        <f aca="false">DD26/325*2</f>
        <v>0</v>
      </c>
      <c r="DE28" s="210"/>
      <c r="DF28" s="75"/>
      <c r="DG28" s="105" t="n">
        <f aca="false">DG26/325*2</f>
        <v>0</v>
      </c>
      <c r="DH28" s="76"/>
      <c r="DI28" s="209"/>
      <c r="DJ28" s="105" t="n">
        <f aca="false">DJ26/325*2</f>
        <v>0</v>
      </c>
      <c r="DK28" s="210"/>
      <c r="DL28" s="211"/>
      <c r="DM28" s="105" t="n">
        <f aca="false">DM26/325*2</f>
        <v>0</v>
      </c>
      <c r="DN28" s="76"/>
      <c r="DO28" s="209"/>
      <c r="DP28" s="105" t="n">
        <f aca="false">DP26/325*2</f>
        <v>0</v>
      </c>
      <c r="DQ28" s="210"/>
      <c r="DR28" s="211"/>
      <c r="DS28" s="105" t="n">
        <f aca="false">DS26/325*2</f>
        <v>0</v>
      </c>
      <c r="DT28" s="210"/>
      <c r="DU28" s="75"/>
      <c r="DV28" s="105"/>
      <c r="DW28" s="76"/>
      <c r="DX28" s="209"/>
      <c r="DY28" s="105"/>
      <c r="DZ28" s="210"/>
      <c r="EA28" s="211"/>
      <c r="EB28" s="105"/>
      <c r="EC28" s="76"/>
      <c r="ED28" s="209"/>
      <c r="EE28" s="105"/>
      <c r="EF28" s="210"/>
      <c r="EG28" s="211"/>
      <c r="EH28" s="105"/>
      <c r="EI28" s="210"/>
      <c r="EJ28" s="75"/>
      <c r="EK28" s="105" t="n">
        <f aca="false">+EK26/85000</f>
        <v>0</v>
      </c>
      <c r="EL28" s="76"/>
      <c r="EM28" s="209"/>
      <c r="EN28" s="105" t="n">
        <f aca="false">EN26/325*2</f>
        <v>0</v>
      </c>
      <c r="EO28" s="210"/>
      <c r="EP28" s="211"/>
      <c r="EQ28" s="105" t="n">
        <f aca="false">EQ26/325*2</f>
        <v>0</v>
      </c>
      <c r="ER28" s="76"/>
      <c r="ES28" s="209"/>
      <c r="ET28" s="105" t="n">
        <f aca="false">ET26/325*2</f>
        <v>0</v>
      </c>
      <c r="EU28" s="210"/>
      <c r="EV28" s="211"/>
      <c r="EW28" s="105" t="n">
        <f aca="false">+EW26/85000</f>
        <v>0</v>
      </c>
      <c r="EX28" s="210"/>
      <c r="EY28" s="75"/>
      <c r="EZ28" s="105"/>
      <c r="FA28" s="76"/>
      <c r="FB28" s="209"/>
      <c r="FC28" s="105"/>
      <c r="FD28" s="210"/>
      <c r="FE28" s="211"/>
      <c r="FF28" s="105"/>
      <c r="FG28" s="76"/>
      <c r="FH28" s="209"/>
      <c r="FI28" s="105"/>
      <c r="FJ28" s="210"/>
      <c r="FK28" s="211"/>
      <c r="FL28" s="105"/>
      <c r="FM28" s="210"/>
    </row>
    <row r="29" s="2" customFormat="true" ht="15.75" hidden="false" customHeight="true" outlineLevel="0" collapsed="false">
      <c r="B29" s="73"/>
      <c r="C29" s="73"/>
      <c r="D29" s="70" t="s">
        <v>28</v>
      </c>
      <c r="E29" s="78"/>
      <c r="F29" s="212" t="n">
        <f aca="false">F27/325</f>
        <v>0</v>
      </c>
      <c r="G29" s="42"/>
      <c r="H29" s="128"/>
      <c r="I29" s="212" t="n">
        <f aca="false">I27/325</f>
        <v>0</v>
      </c>
      <c r="J29" s="130"/>
      <c r="K29" s="126"/>
      <c r="L29" s="212" t="n">
        <f aca="false">L27/325</f>
        <v>0</v>
      </c>
      <c r="M29" s="42"/>
      <c r="N29" s="128"/>
      <c r="O29" s="212" t="n">
        <f aca="false">O27/325</f>
        <v>0</v>
      </c>
      <c r="P29" s="130"/>
      <c r="Q29" s="126"/>
      <c r="R29" s="212" t="n">
        <f aca="false">R27/325</f>
        <v>0</v>
      </c>
      <c r="S29" s="130"/>
      <c r="T29" s="78"/>
      <c r="U29" s="212" t="n">
        <f aca="false">U27/325</f>
        <v>0</v>
      </c>
      <c r="V29" s="42"/>
      <c r="W29" s="128"/>
      <c r="X29" s="212" t="n">
        <f aca="false">X27/325</f>
        <v>0</v>
      </c>
      <c r="Y29" s="130"/>
      <c r="Z29" s="126"/>
      <c r="AA29" s="212" t="n">
        <f aca="false">AA27/325</f>
        <v>0</v>
      </c>
      <c r="AB29" s="42"/>
      <c r="AC29" s="128"/>
      <c r="AD29" s="212" t="n">
        <f aca="false">AD27/325</f>
        <v>0</v>
      </c>
      <c r="AE29" s="130"/>
      <c r="AF29" s="126"/>
      <c r="AG29" s="212" t="n">
        <f aca="false">AG27/325</f>
        <v>0</v>
      </c>
      <c r="AH29" s="130"/>
      <c r="AI29" s="78"/>
      <c r="AJ29" s="212" t="n">
        <f aca="false">AJ27/325</f>
        <v>0</v>
      </c>
      <c r="AK29" s="42"/>
      <c r="AL29" s="128"/>
      <c r="AM29" s="212" t="n">
        <f aca="false">AM27/325</f>
        <v>0</v>
      </c>
      <c r="AN29" s="130"/>
      <c r="AO29" s="126"/>
      <c r="AP29" s="212" t="n">
        <f aca="false">AP27/325</f>
        <v>0</v>
      </c>
      <c r="AQ29" s="42"/>
      <c r="AR29" s="128"/>
      <c r="AS29" s="212" t="n">
        <f aca="false">AS27/325</f>
        <v>0</v>
      </c>
      <c r="AT29" s="130"/>
      <c r="AU29" s="126"/>
      <c r="AV29" s="212" t="n">
        <f aca="false">AV27/325</f>
        <v>0</v>
      </c>
      <c r="AW29" s="130"/>
      <c r="AX29" s="78"/>
      <c r="AY29" s="212" t="n">
        <f aca="false">AY27/325</f>
        <v>0</v>
      </c>
      <c r="AZ29" s="42"/>
      <c r="BA29" s="128"/>
      <c r="BB29" s="212" t="n">
        <f aca="false">BB27/325</f>
        <v>0</v>
      </c>
      <c r="BC29" s="130"/>
      <c r="BD29" s="126"/>
      <c r="BE29" s="212" t="n">
        <f aca="false">BE27/325</f>
        <v>0</v>
      </c>
      <c r="BF29" s="42"/>
      <c r="BG29" s="128"/>
      <c r="BH29" s="212" t="n">
        <f aca="false">BH27/325</f>
        <v>0</v>
      </c>
      <c r="BI29" s="130"/>
      <c r="BJ29" s="126"/>
      <c r="BK29" s="212" t="n">
        <f aca="false">BK27/325</f>
        <v>0</v>
      </c>
      <c r="BL29" s="130"/>
      <c r="BM29" s="78"/>
      <c r="BN29" s="212" t="n">
        <f aca="false">BN27/325</f>
        <v>0</v>
      </c>
      <c r="BO29" s="42"/>
      <c r="BP29" s="128"/>
      <c r="BQ29" s="212" t="n">
        <f aca="false">BQ27/325</f>
        <v>0</v>
      </c>
      <c r="BR29" s="130"/>
      <c r="BS29" s="126"/>
      <c r="BT29" s="212" t="n">
        <f aca="false">BT27/325</f>
        <v>0</v>
      </c>
      <c r="BU29" s="42"/>
      <c r="BV29" s="128"/>
      <c r="BW29" s="212" t="n">
        <f aca="false">BW27/325</f>
        <v>0</v>
      </c>
      <c r="BX29" s="130"/>
      <c r="BY29" s="126"/>
      <c r="BZ29" s="212" t="n">
        <f aca="false">BZ27/325</f>
        <v>0</v>
      </c>
      <c r="CA29" s="130"/>
      <c r="CB29" s="78"/>
      <c r="CC29" s="212" t="n">
        <f aca="false">CC27/325</f>
        <v>0</v>
      </c>
      <c r="CD29" s="42"/>
      <c r="CE29" s="128"/>
      <c r="CF29" s="212" t="n">
        <f aca="false">CF27/325</f>
        <v>0</v>
      </c>
      <c r="CG29" s="130"/>
      <c r="CH29" s="126"/>
      <c r="CI29" s="212" t="n">
        <f aca="false">CI27/325</f>
        <v>0</v>
      </c>
      <c r="CJ29" s="42"/>
      <c r="CK29" s="128"/>
      <c r="CL29" s="212" t="n">
        <f aca="false">CL27/325</f>
        <v>0</v>
      </c>
      <c r="CM29" s="130"/>
      <c r="CN29" s="126"/>
      <c r="CO29" s="212" t="n">
        <f aca="false">CO27/325</f>
        <v>0</v>
      </c>
      <c r="CP29" s="130"/>
      <c r="CQ29" s="78"/>
      <c r="CR29" s="212" t="n">
        <f aca="false">CR27/325</f>
        <v>0</v>
      </c>
      <c r="CS29" s="42"/>
      <c r="CT29" s="128"/>
      <c r="CU29" s="212" t="n">
        <f aca="false">CU27/325</f>
        <v>0</v>
      </c>
      <c r="CV29" s="130"/>
      <c r="CW29" s="126"/>
      <c r="CX29" s="212" t="n">
        <f aca="false">CX27/325</f>
        <v>0</v>
      </c>
      <c r="CY29" s="42"/>
      <c r="CZ29" s="128"/>
      <c r="DA29" s="212" t="n">
        <f aca="false">DA27/325</f>
        <v>0</v>
      </c>
      <c r="DB29" s="130"/>
      <c r="DC29" s="126"/>
      <c r="DD29" s="212" t="n">
        <f aca="false">DD27/325</f>
        <v>0</v>
      </c>
      <c r="DE29" s="130"/>
      <c r="DF29" s="78"/>
      <c r="DG29" s="212" t="n">
        <f aca="false">DG27/325</f>
        <v>0</v>
      </c>
      <c r="DH29" s="42"/>
      <c r="DI29" s="128"/>
      <c r="DJ29" s="212" t="n">
        <f aca="false">DJ27/325</f>
        <v>0</v>
      </c>
      <c r="DK29" s="130"/>
      <c r="DL29" s="126"/>
      <c r="DM29" s="212" t="n">
        <f aca="false">DM27/325</f>
        <v>0</v>
      </c>
      <c r="DN29" s="42"/>
      <c r="DO29" s="128"/>
      <c r="DP29" s="212" t="n">
        <f aca="false">DP27/325</f>
        <v>0</v>
      </c>
      <c r="DQ29" s="130"/>
      <c r="DR29" s="126"/>
      <c r="DS29" s="212" t="n">
        <f aca="false">DS27/325</f>
        <v>0</v>
      </c>
      <c r="DT29" s="130"/>
      <c r="DU29" s="78"/>
      <c r="DV29" s="212"/>
      <c r="DW29" s="42"/>
      <c r="DX29" s="128"/>
      <c r="DY29" s="212"/>
      <c r="DZ29" s="130"/>
      <c r="EA29" s="126"/>
      <c r="EB29" s="212"/>
      <c r="EC29" s="42"/>
      <c r="ED29" s="128"/>
      <c r="EE29" s="212"/>
      <c r="EF29" s="130"/>
      <c r="EG29" s="126"/>
      <c r="EH29" s="212"/>
      <c r="EI29" s="130"/>
      <c r="EJ29" s="78"/>
      <c r="EK29" s="212" t="n">
        <f aca="false">+EK27/85000</f>
        <v>0</v>
      </c>
      <c r="EL29" s="42"/>
      <c r="EM29" s="128"/>
      <c r="EN29" s="212" t="n">
        <f aca="false">EN27/325</f>
        <v>0</v>
      </c>
      <c r="EO29" s="130"/>
      <c r="EP29" s="126"/>
      <c r="EQ29" s="212" t="n">
        <f aca="false">EQ27/325</f>
        <v>0</v>
      </c>
      <c r="ER29" s="42"/>
      <c r="ES29" s="128"/>
      <c r="ET29" s="212" t="n">
        <f aca="false">ET27/325</f>
        <v>0</v>
      </c>
      <c r="EU29" s="130"/>
      <c r="EV29" s="126"/>
      <c r="EW29" s="212" t="n">
        <f aca="false">+EW27/85000</f>
        <v>0</v>
      </c>
      <c r="EX29" s="130"/>
      <c r="EY29" s="78"/>
      <c r="EZ29" s="212"/>
      <c r="FA29" s="42"/>
      <c r="FB29" s="128"/>
      <c r="FC29" s="212"/>
      <c r="FD29" s="130"/>
      <c r="FE29" s="126"/>
      <c r="FF29" s="212"/>
      <c r="FG29" s="42"/>
      <c r="FH29" s="128"/>
      <c r="FI29" s="212"/>
      <c r="FJ29" s="130"/>
      <c r="FK29" s="126"/>
      <c r="FL29" s="212"/>
      <c r="FM29" s="130"/>
    </row>
    <row r="30" customFormat="false" ht="5.25" hidden="false" customHeight="true" outlineLevel="0" collapsed="false">
      <c r="G30" s="2"/>
      <c r="J30" s="2"/>
      <c r="M30" s="2"/>
      <c r="P30" s="2"/>
      <c r="S30" s="2"/>
      <c r="V30" s="2"/>
      <c r="Y30" s="2"/>
      <c r="AB30" s="2"/>
      <c r="AE30" s="2"/>
      <c r="AH30" s="2"/>
      <c r="AK30" s="2"/>
      <c r="AN30" s="2"/>
      <c r="AQ30" s="2"/>
      <c r="AT30" s="2"/>
      <c r="AW30" s="2"/>
      <c r="AZ30" s="2"/>
      <c r="BC30" s="2"/>
      <c r="BF30" s="2"/>
      <c r="BI30" s="2"/>
      <c r="BL30" s="2"/>
      <c r="BO30" s="2"/>
      <c r="BR30" s="2"/>
      <c r="BU30" s="2"/>
      <c r="BX30" s="2"/>
      <c r="CA30" s="2"/>
      <c r="CD30" s="2"/>
      <c r="CG30" s="2"/>
      <c r="CJ30" s="2"/>
      <c r="CM30" s="2"/>
      <c r="CP30" s="2"/>
      <c r="CS30" s="2"/>
      <c r="CV30" s="2"/>
      <c r="CY30" s="2"/>
      <c r="DB30" s="2"/>
      <c r="DE30" s="2"/>
      <c r="DH30" s="2"/>
      <c r="DK30" s="2"/>
      <c r="DN30" s="2"/>
      <c r="DQ30" s="2"/>
      <c r="DT30" s="2"/>
      <c r="DW30" s="2"/>
      <c r="DZ30" s="2"/>
      <c r="EC30" s="2"/>
      <c r="EF30" s="2"/>
      <c r="EI30" s="2"/>
      <c r="EX30" s="2"/>
      <c r="FM30" s="2"/>
    </row>
    <row r="31" s="22" customFormat="true" ht="15.75" hidden="false" customHeight="true" outlineLevel="0" collapsed="false">
      <c r="B31" s="43" t="s">
        <v>34</v>
      </c>
      <c r="G31" s="44"/>
      <c r="J31" s="44"/>
      <c r="M31" s="44"/>
      <c r="P31" s="44"/>
      <c r="S31" s="44"/>
      <c r="V31" s="44"/>
      <c r="Y31" s="44"/>
      <c r="AB31" s="44"/>
      <c r="AE31" s="44"/>
      <c r="AH31" s="44"/>
      <c r="AK31" s="44"/>
      <c r="AN31" s="44"/>
      <c r="AQ31" s="44"/>
      <c r="AT31" s="44"/>
      <c r="AW31" s="44"/>
      <c r="AZ31" s="44"/>
      <c r="BC31" s="44"/>
      <c r="BF31" s="44"/>
      <c r="BI31" s="44"/>
      <c r="BL31" s="44"/>
      <c r="BO31" s="44"/>
      <c r="BR31" s="44"/>
      <c r="BU31" s="44"/>
      <c r="BX31" s="44"/>
      <c r="CA31" s="44"/>
      <c r="CD31" s="44"/>
      <c r="CG31" s="44"/>
      <c r="CJ31" s="44"/>
      <c r="CM31" s="44"/>
      <c r="CP31" s="44"/>
      <c r="CS31" s="44"/>
      <c r="CV31" s="44"/>
      <c r="CY31" s="44"/>
      <c r="DB31" s="44"/>
      <c r="DE31" s="44"/>
      <c r="DH31" s="44"/>
      <c r="DK31" s="44"/>
      <c r="DN31" s="44"/>
      <c r="DQ31" s="44"/>
      <c r="DT31" s="44"/>
      <c r="DW31" s="44"/>
      <c r="DZ31" s="44"/>
      <c r="EC31" s="44"/>
      <c r="EF31" s="44"/>
      <c r="EI31" s="44"/>
      <c r="EL31" s="44"/>
      <c r="EO31" s="44"/>
      <c r="ER31" s="44"/>
      <c r="EU31" s="44"/>
      <c r="EX31" s="44"/>
      <c r="FA31" s="44"/>
      <c r="FD31" s="44"/>
      <c r="FG31" s="44"/>
      <c r="FJ31" s="44"/>
      <c r="FM31" s="44"/>
    </row>
    <row r="32" s="3" customFormat="true" ht="16.5" hidden="false" customHeight="true" outlineLevel="0" collapsed="false">
      <c r="B32" s="213" t="s">
        <v>79</v>
      </c>
      <c r="C32" s="213"/>
      <c r="D32" s="213"/>
      <c r="E32" s="214"/>
      <c r="F32" s="215"/>
      <c r="G32" s="216" t="e">
        <f aca="false">F32/E32</f>
        <v>#DIV/0!</v>
      </c>
      <c r="H32" s="217"/>
      <c r="I32" s="215"/>
      <c r="J32" s="218"/>
      <c r="K32" s="219"/>
      <c r="L32" s="215"/>
      <c r="M32" s="216"/>
      <c r="N32" s="217"/>
      <c r="O32" s="215"/>
      <c r="P32" s="218"/>
      <c r="Q32" s="220" t="n">
        <f aca="false">N32</f>
        <v>0</v>
      </c>
      <c r="R32" s="88" t="n">
        <f aca="false">O32</f>
        <v>0</v>
      </c>
      <c r="S32" s="221" t="n">
        <f aca="false">P32</f>
        <v>0</v>
      </c>
      <c r="T32" s="214"/>
      <c r="U32" s="215"/>
      <c r="V32" s="216" t="e">
        <f aca="false">U32/T32</f>
        <v>#DIV/0!</v>
      </c>
      <c r="W32" s="217"/>
      <c r="X32" s="215"/>
      <c r="Y32" s="218"/>
      <c r="Z32" s="219"/>
      <c r="AA32" s="215"/>
      <c r="AB32" s="216"/>
      <c r="AC32" s="217"/>
      <c r="AD32" s="215"/>
      <c r="AE32" s="218"/>
      <c r="AF32" s="220" t="n">
        <f aca="false">AC32</f>
        <v>0</v>
      </c>
      <c r="AG32" s="88" t="n">
        <f aca="false">AD32</f>
        <v>0</v>
      </c>
      <c r="AH32" s="221" t="n">
        <f aca="false">AE32</f>
        <v>0</v>
      </c>
      <c r="AI32" s="214"/>
      <c r="AJ32" s="215"/>
      <c r="AK32" s="216" t="e">
        <f aca="false">AJ32/AI32</f>
        <v>#DIV/0!</v>
      </c>
      <c r="AL32" s="217"/>
      <c r="AM32" s="215"/>
      <c r="AN32" s="218"/>
      <c r="AO32" s="219"/>
      <c r="AP32" s="215"/>
      <c r="AQ32" s="216"/>
      <c r="AR32" s="217"/>
      <c r="AS32" s="215"/>
      <c r="AT32" s="218"/>
      <c r="AU32" s="220" t="n">
        <f aca="false">AR32</f>
        <v>0</v>
      </c>
      <c r="AV32" s="88" t="n">
        <f aca="false">AS32</f>
        <v>0</v>
      </c>
      <c r="AW32" s="221" t="n">
        <f aca="false">AT32</f>
        <v>0</v>
      </c>
      <c r="AX32" s="214"/>
      <c r="AY32" s="215"/>
      <c r="AZ32" s="216" t="e">
        <f aca="false">AY32/AX32</f>
        <v>#DIV/0!</v>
      </c>
      <c r="BA32" s="217"/>
      <c r="BB32" s="215"/>
      <c r="BC32" s="218"/>
      <c r="BD32" s="219"/>
      <c r="BE32" s="215"/>
      <c r="BF32" s="216"/>
      <c r="BG32" s="217"/>
      <c r="BH32" s="215"/>
      <c r="BI32" s="218"/>
      <c r="BJ32" s="220" t="n">
        <f aca="false">BG32</f>
        <v>0</v>
      </c>
      <c r="BK32" s="88" t="n">
        <f aca="false">BH32</f>
        <v>0</v>
      </c>
      <c r="BL32" s="221" t="n">
        <f aca="false">BI32</f>
        <v>0</v>
      </c>
      <c r="BM32" s="214"/>
      <c r="BN32" s="215"/>
      <c r="BO32" s="216" t="e">
        <f aca="false">BN32/BM32</f>
        <v>#DIV/0!</v>
      </c>
      <c r="BP32" s="217"/>
      <c r="BQ32" s="215"/>
      <c r="BR32" s="218"/>
      <c r="BS32" s="219"/>
      <c r="BT32" s="215"/>
      <c r="BU32" s="216"/>
      <c r="BV32" s="217"/>
      <c r="BW32" s="215"/>
      <c r="BX32" s="218"/>
      <c r="BY32" s="220" t="n">
        <f aca="false">BV32</f>
        <v>0</v>
      </c>
      <c r="BZ32" s="88" t="n">
        <f aca="false">BW32</f>
        <v>0</v>
      </c>
      <c r="CA32" s="221" t="n">
        <f aca="false">BX32</f>
        <v>0</v>
      </c>
      <c r="CB32" s="214"/>
      <c r="CC32" s="215"/>
      <c r="CD32" s="216" t="e">
        <f aca="false">CC32/CB32</f>
        <v>#DIV/0!</v>
      </c>
      <c r="CE32" s="217"/>
      <c r="CF32" s="215"/>
      <c r="CG32" s="218"/>
      <c r="CH32" s="219"/>
      <c r="CI32" s="215"/>
      <c r="CJ32" s="216"/>
      <c r="CK32" s="217"/>
      <c r="CL32" s="215"/>
      <c r="CM32" s="218"/>
      <c r="CN32" s="220" t="n">
        <f aca="false">CK32</f>
        <v>0</v>
      </c>
      <c r="CO32" s="88" t="n">
        <f aca="false">CL32</f>
        <v>0</v>
      </c>
      <c r="CP32" s="221" t="n">
        <f aca="false">CM32</f>
        <v>0</v>
      </c>
      <c r="CQ32" s="214"/>
      <c r="CR32" s="215"/>
      <c r="CS32" s="216" t="e">
        <f aca="false">CR32/CQ32</f>
        <v>#DIV/0!</v>
      </c>
      <c r="CT32" s="217"/>
      <c r="CU32" s="215"/>
      <c r="CV32" s="218"/>
      <c r="CW32" s="219"/>
      <c r="CX32" s="215"/>
      <c r="CY32" s="216"/>
      <c r="CZ32" s="217"/>
      <c r="DA32" s="215"/>
      <c r="DB32" s="218"/>
      <c r="DC32" s="220" t="n">
        <f aca="false">CZ32</f>
        <v>0</v>
      </c>
      <c r="DD32" s="88" t="n">
        <f aca="false">DA32</f>
        <v>0</v>
      </c>
      <c r="DE32" s="221" t="n">
        <f aca="false">DB32</f>
        <v>0</v>
      </c>
      <c r="DF32" s="214"/>
      <c r="DG32" s="215"/>
      <c r="DH32" s="216" t="e">
        <f aca="false">DG32/DF32</f>
        <v>#DIV/0!</v>
      </c>
      <c r="DI32" s="217"/>
      <c r="DJ32" s="215"/>
      <c r="DK32" s="218"/>
      <c r="DL32" s="219"/>
      <c r="DM32" s="215"/>
      <c r="DN32" s="216"/>
      <c r="DO32" s="217"/>
      <c r="DP32" s="215"/>
      <c r="DQ32" s="218"/>
      <c r="DR32" s="220" t="n">
        <f aca="false">DO32</f>
        <v>0</v>
      </c>
      <c r="DS32" s="88" t="n">
        <f aca="false">DP32</f>
        <v>0</v>
      </c>
      <c r="DT32" s="221" t="n">
        <f aca="false">DQ32</f>
        <v>0</v>
      </c>
      <c r="DU32" s="222"/>
      <c r="DV32" s="215"/>
      <c r="DW32" s="216"/>
      <c r="DX32" s="223"/>
      <c r="DY32" s="215"/>
      <c r="DZ32" s="218"/>
      <c r="EA32" s="224"/>
      <c r="EB32" s="215"/>
      <c r="EC32" s="218"/>
      <c r="ED32" s="223"/>
      <c r="EE32" s="215"/>
      <c r="EF32" s="218"/>
      <c r="EG32" s="225"/>
      <c r="EH32" s="88" t="n">
        <f aca="false">+EH33+EH34</f>
        <v>47018</v>
      </c>
      <c r="EI32" s="221"/>
      <c r="EJ32" s="222" t="n">
        <f aca="false">SUM(EJ33:EJ34)</f>
        <v>13500</v>
      </c>
      <c r="EK32" s="215" t="n">
        <f aca="false">SUM(EK33:EK34)</f>
        <v>7945</v>
      </c>
      <c r="EL32" s="216" t="n">
        <f aca="false">+EK32/EJ32</f>
        <v>0.588518518518519</v>
      </c>
      <c r="EM32" s="222" t="n">
        <f aca="false">SUM(EM33:EM34)</f>
        <v>27000</v>
      </c>
      <c r="EN32" s="215" t="n">
        <f aca="false">SUM(EN33:EN34)</f>
        <v>16541</v>
      </c>
      <c r="EO32" s="218" t="n">
        <f aca="false">+EN32/EM32</f>
        <v>0.61262962962963</v>
      </c>
      <c r="EP32" s="222" t="n">
        <f aca="false">SUM(EP33:EP34)</f>
        <v>40500</v>
      </c>
      <c r="EQ32" s="215" t="n">
        <f aca="false">SUM(EQ33:EQ34)</f>
        <v>27394</v>
      </c>
      <c r="ER32" s="218" t="n">
        <f aca="false">+EQ32/EP32</f>
        <v>0.676395061728395</v>
      </c>
      <c r="ES32" s="223" t="n">
        <f aca="false">SUM(ES33:ES34)</f>
        <v>54000</v>
      </c>
      <c r="ET32" s="215" t="n">
        <f aca="false">SUM(ET33:ET34)</f>
        <v>36046</v>
      </c>
      <c r="EU32" s="218" t="n">
        <f aca="false">+ET32/ES32</f>
        <v>0.667518518518519</v>
      </c>
      <c r="EV32" s="225" t="n">
        <f aca="false">ES32</f>
        <v>54000</v>
      </c>
      <c r="EW32" s="88" t="n">
        <f aca="false">ET32</f>
        <v>36046</v>
      </c>
      <c r="EX32" s="221" t="n">
        <f aca="false">EU32</f>
        <v>0.667518518518519</v>
      </c>
      <c r="EY32" s="222" t="n">
        <f aca="false">SUM(EY33:EY34)</f>
        <v>15500</v>
      </c>
      <c r="EZ32" s="215" t="n">
        <f aca="false">SUM(EZ33:EZ34)</f>
        <v>14171</v>
      </c>
      <c r="FA32" s="216" t="n">
        <f aca="false">+EZ32/EY32</f>
        <v>0.914258064516129</v>
      </c>
      <c r="FB32" s="222" t="n">
        <f aca="false">SUM(FB33:FB34)</f>
        <v>31000</v>
      </c>
      <c r="FC32" s="215" t="n">
        <f aca="false">+EZ32+FC16</f>
        <v>26492</v>
      </c>
      <c r="FD32" s="218" t="n">
        <f aca="false">+FC32/FB32</f>
        <v>0.85458064516129</v>
      </c>
      <c r="FE32" s="222" t="n">
        <f aca="false">SUM(FE33:FE34)</f>
        <v>46500</v>
      </c>
      <c r="FF32" s="215" t="n">
        <f aca="false">+FC32+FF16</f>
        <v>41408.499</v>
      </c>
      <c r="FG32" s="218" t="n">
        <f aca="false">+FF32/FE32</f>
        <v>0.89050535483871</v>
      </c>
      <c r="FH32" s="223" t="n">
        <f aca="false">SUM(FH33:FH34)</f>
        <v>62000</v>
      </c>
      <c r="FI32" s="215" t="n">
        <f aca="false">SUM(FI33:FI34)</f>
        <v>0</v>
      </c>
      <c r="FJ32" s="218" t="n">
        <f aca="false">+FI32/FH32</f>
        <v>0</v>
      </c>
      <c r="FK32" s="225" t="n">
        <f aca="false">FH32</f>
        <v>62000</v>
      </c>
      <c r="FL32" s="88" t="n">
        <f aca="false">+FC32</f>
        <v>26492</v>
      </c>
      <c r="FM32" s="221" t="n">
        <f aca="false">FJ32</f>
        <v>0</v>
      </c>
      <c r="FO32" s="226"/>
    </row>
    <row r="33" customFormat="false" ht="15" hidden="false" customHeight="false" outlineLevel="0" collapsed="false">
      <c r="B33" s="227"/>
      <c r="C33" s="228" t="s">
        <v>80</v>
      </c>
      <c r="D33" s="229"/>
      <c r="E33" s="169"/>
      <c r="F33" s="106"/>
      <c r="G33" s="170"/>
      <c r="H33" s="171"/>
      <c r="I33" s="106"/>
      <c r="J33" s="172"/>
      <c r="K33" s="173"/>
      <c r="L33" s="106"/>
      <c r="M33" s="170"/>
      <c r="N33" s="171"/>
      <c r="O33" s="106"/>
      <c r="P33" s="172"/>
      <c r="Q33" s="230" t="n">
        <f aca="false">N33</f>
        <v>0</v>
      </c>
      <c r="R33" s="93" t="n">
        <f aca="false">O33</f>
        <v>0</v>
      </c>
      <c r="S33" s="231"/>
      <c r="T33" s="169"/>
      <c r="U33" s="106"/>
      <c r="V33" s="170"/>
      <c r="W33" s="171"/>
      <c r="X33" s="106"/>
      <c r="Y33" s="172"/>
      <c r="Z33" s="173"/>
      <c r="AA33" s="106"/>
      <c r="AB33" s="170"/>
      <c r="AC33" s="171"/>
      <c r="AD33" s="106"/>
      <c r="AE33" s="172"/>
      <c r="AF33" s="230" t="n">
        <f aca="false">AC33</f>
        <v>0</v>
      </c>
      <c r="AG33" s="93" t="n">
        <f aca="false">AD33</f>
        <v>0</v>
      </c>
      <c r="AH33" s="231"/>
      <c r="AI33" s="169"/>
      <c r="AJ33" s="106"/>
      <c r="AK33" s="170"/>
      <c r="AL33" s="171"/>
      <c r="AM33" s="106"/>
      <c r="AN33" s="172"/>
      <c r="AO33" s="173"/>
      <c r="AP33" s="106"/>
      <c r="AQ33" s="170"/>
      <c r="AR33" s="171"/>
      <c r="AS33" s="106"/>
      <c r="AT33" s="172"/>
      <c r="AU33" s="230" t="n">
        <f aca="false">AR33</f>
        <v>0</v>
      </c>
      <c r="AV33" s="93" t="n">
        <f aca="false">AS33</f>
        <v>0</v>
      </c>
      <c r="AW33" s="231"/>
      <c r="AX33" s="169"/>
      <c r="AY33" s="106"/>
      <c r="AZ33" s="170"/>
      <c r="BA33" s="171"/>
      <c r="BB33" s="106"/>
      <c r="BC33" s="172"/>
      <c r="BD33" s="173"/>
      <c r="BE33" s="106"/>
      <c r="BF33" s="170"/>
      <c r="BG33" s="171"/>
      <c r="BH33" s="106"/>
      <c r="BI33" s="172"/>
      <c r="BJ33" s="230" t="n">
        <f aca="false">BG33</f>
        <v>0</v>
      </c>
      <c r="BK33" s="93" t="n">
        <f aca="false">BH33</f>
        <v>0</v>
      </c>
      <c r="BL33" s="231"/>
      <c r="BM33" s="169"/>
      <c r="BN33" s="106"/>
      <c r="BO33" s="170"/>
      <c r="BP33" s="171"/>
      <c r="BQ33" s="106"/>
      <c r="BR33" s="172"/>
      <c r="BS33" s="173"/>
      <c r="BT33" s="106"/>
      <c r="BU33" s="170"/>
      <c r="BV33" s="171"/>
      <c r="BW33" s="106"/>
      <c r="BX33" s="172"/>
      <c r="BY33" s="230" t="n">
        <f aca="false">BV33</f>
        <v>0</v>
      </c>
      <c r="BZ33" s="93" t="n">
        <f aca="false">BW33</f>
        <v>0</v>
      </c>
      <c r="CA33" s="231"/>
      <c r="CB33" s="169"/>
      <c r="CC33" s="106"/>
      <c r="CD33" s="170"/>
      <c r="CE33" s="171"/>
      <c r="CF33" s="106"/>
      <c r="CG33" s="172"/>
      <c r="CH33" s="173"/>
      <c r="CI33" s="106"/>
      <c r="CJ33" s="170"/>
      <c r="CK33" s="171"/>
      <c r="CL33" s="106"/>
      <c r="CM33" s="172"/>
      <c r="CN33" s="230" t="n">
        <f aca="false">CK33</f>
        <v>0</v>
      </c>
      <c r="CO33" s="93" t="n">
        <f aca="false">CL33</f>
        <v>0</v>
      </c>
      <c r="CP33" s="231"/>
      <c r="CQ33" s="169"/>
      <c r="CR33" s="106"/>
      <c r="CS33" s="170"/>
      <c r="CT33" s="171"/>
      <c r="CU33" s="106"/>
      <c r="CV33" s="172"/>
      <c r="CW33" s="173"/>
      <c r="CX33" s="106"/>
      <c r="CY33" s="170"/>
      <c r="CZ33" s="171"/>
      <c r="DA33" s="106"/>
      <c r="DB33" s="172"/>
      <c r="DC33" s="230" t="n">
        <f aca="false">CZ33</f>
        <v>0</v>
      </c>
      <c r="DD33" s="93" t="n">
        <f aca="false">DA33</f>
        <v>0</v>
      </c>
      <c r="DE33" s="231"/>
      <c r="DF33" s="169"/>
      <c r="DG33" s="106"/>
      <c r="DH33" s="170"/>
      <c r="DI33" s="171"/>
      <c r="DJ33" s="106"/>
      <c r="DK33" s="172"/>
      <c r="DL33" s="173"/>
      <c r="DM33" s="106"/>
      <c r="DN33" s="170"/>
      <c r="DO33" s="171"/>
      <c r="DP33" s="106"/>
      <c r="DQ33" s="172"/>
      <c r="DR33" s="230" t="n">
        <f aca="false">DO33</f>
        <v>0</v>
      </c>
      <c r="DS33" s="93" t="n">
        <f aca="false">DP33</f>
        <v>0</v>
      </c>
      <c r="DT33" s="231"/>
      <c r="DU33" s="169"/>
      <c r="DV33" s="106"/>
      <c r="DW33" s="170"/>
      <c r="DX33" s="171"/>
      <c r="DY33" s="106"/>
      <c r="DZ33" s="172"/>
      <c r="EA33" s="173"/>
      <c r="EB33" s="106"/>
      <c r="EC33" s="170"/>
      <c r="ED33" s="171"/>
      <c r="EE33" s="106"/>
      <c r="EF33" s="172"/>
      <c r="EG33" s="230"/>
      <c r="EH33" s="93" t="n">
        <v>28297</v>
      </c>
      <c r="EI33" s="231"/>
      <c r="EJ33" s="169" t="n">
        <f aca="false">+ES33/4</f>
        <v>9000</v>
      </c>
      <c r="EK33" s="106" t="n">
        <v>4552</v>
      </c>
      <c r="EL33" s="170" t="n">
        <f aca="false">+EK33/EJ33</f>
        <v>0.505777777777778</v>
      </c>
      <c r="EM33" s="171" t="n">
        <f aca="false">+EJ33*2</f>
        <v>18000</v>
      </c>
      <c r="EN33" s="106" t="n">
        <v>9094</v>
      </c>
      <c r="EO33" s="172" t="n">
        <f aca="false">+EN33/EM33</f>
        <v>0.505222222222222</v>
      </c>
      <c r="EP33" s="173" t="n">
        <f aca="false">+EJ33*3</f>
        <v>27000</v>
      </c>
      <c r="EQ33" s="106" t="n">
        <v>17503</v>
      </c>
      <c r="ER33" s="172" t="n">
        <f aca="false">+EQ33/EP33</f>
        <v>0.648259259259259</v>
      </c>
      <c r="ES33" s="171" t="n">
        <v>36000</v>
      </c>
      <c r="ET33" s="106" t="n">
        <v>24450</v>
      </c>
      <c r="EU33" s="172" t="n">
        <f aca="false">+ET33/ES33</f>
        <v>0.679166666666667</v>
      </c>
      <c r="EV33" s="230" t="n">
        <f aca="false">ES33</f>
        <v>36000</v>
      </c>
      <c r="EW33" s="93" t="n">
        <f aca="false">ET33</f>
        <v>24450</v>
      </c>
      <c r="EX33" s="231" t="n">
        <f aca="false">EU33</f>
        <v>0.679166666666667</v>
      </c>
      <c r="EY33" s="169" t="n">
        <f aca="false">+FH33/4</f>
        <v>10325</v>
      </c>
      <c r="EZ33" s="106" t="n">
        <v>5148</v>
      </c>
      <c r="FA33" s="170" t="n">
        <f aca="false">+EZ33/EY33</f>
        <v>0.498595641646489</v>
      </c>
      <c r="FB33" s="171" t="n">
        <f aca="false">+EY33*2</f>
        <v>20650</v>
      </c>
      <c r="FC33" s="106" t="n">
        <v>8814</v>
      </c>
      <c r="FD33" s="172" t="n">
        <f aca="false">+FC33/FB33</f>
        <v>0.42682808716707</v>
      </c>
      <c r="FE33" s="173" t="n">
        <f aca="false">+EY33*3</f>
        <v>30975</v>
      </c>
      <c r="FF33" s="106" t="n">
        <v>13571</v>
      </c>
      <c r="FG33" s="172" t="n">
        <f aca="false">+FF33/FE33</f>
        <v>0.438127522195319</v>
      </c>
      <c r="FH33" s="171" t="n">
        <v>41300</v>
      </c>
      <c r="FI33" s="106"/>
      <c r="FJ33" s="172" t="n">
        <f aca="false">+FI33/FH33</f>
        <v>0</v>
      </c>
      <c r="FK33" s="230" t="n">
        <f aca="false">FH33</f>
        <v>41300</v>
      </c>
      <c r="FL33" s="93" t="n">
        <f aca="false">+FC33</f>
        <v>8814</v>
      </c>
      <c r="FM33" s="231" t="n">
        <f aca="false">FJ33</f>
        <v>0</v>
      </c>
    </row>
    <row r="34" customFormat="false" ht="15" hidden="false" customHeight="false" outlineLevel="0" collapsed="false">
      <c r="B34" s="232"/>
      <c r="C34" s="233" t="s">
        <v>81</v>
      </c>
      <c r="D34" s="234"/>
      <c r="E34" s="169"/>
      <c r="F34" s="106"/>
      <c r="G34" s="170"/>
      <c r="H34" s="171"/>
      <c r="I34" s="106"/>
      <c r="J34" s="172"/>
      <c r="K34" s="173"/>
      <c r="L34" s="106"/>
      <c r="M34" s="170"/>
      <c r="N34" s="171"/>
      <c r="O34" s="106"/>
      <c r="P34" s="172"/>
      <c r="Q34" s="230" t="n">
        <f aca="false">N34</f>
        <v>0</v>
      </c>
      <c r="R34" s="93" t="n">
        <f aca="false">O34</f>
        <v>0</v>
      </c>
      <c r="S34" s="231"/>
      <c r="T34" s="169"/>
      <c r="U34" s="106"/>
      <c r="V34" s="170"/>
      <c r="W34" s="171"/>
      <c r="X34" s="106"/>
      <c r="Y34" s="172"/>
      <c r="Z34" s="173"/>
      <c r="AA34" s="106"/>
      <c r="AB34" s="170"/>
      <c r="AC34" s="171"/>
      <c r="AD34" s="106"/>
      <c r="AE34" s="172"/>
      <c r="AF34" s="230" t="n">
        <f aca="false">AC34</f>
        <v>0</v>
      </c>
      <c r="AG34" s="93" t="n">
        <f aca="false">AD34</f>
        <v>0</v>
      </c>
      <c r="AH34" s="231"/>
      <c r="AI34" s="169"/>
      <c r="AJ34" s="106"/>
      <c r="AK34" s="170"/>
      <c r="AL34" s="171"/>
      <c r="AM34" s="106"/>
      <c r="AN34" s="172"/>
      <c r="AO34" s="173"/>
      <c r="AP34" s="106"/>
      <c r="AQ34" s="170"/>
      <c r="AR34" s="171"/>
      <c r="AS34" s="106"/>
      <c r="AT34" s="172"/>
      <c r="AU34" s="230" t="n">
        <f aca="false">AR34</f>
        <v>0</v>
      </c>
      <c r="AV34" s="93" t="n">
        <f aca="false">AS34</f>
        <v>0</v>
      </c>
      <c r="AW34" s="231"/>
      <c r="AX34" s="169"/>
      <c r="AY34" s="106"/>
      <c r="AZ34" s="170"/>
      <c r="BA34" s="171"/>
      <c r="BB34" s="106"/>
      <c r="BC34" s="172"/>
      <c r="BD34" s="173"/>
      <c r="BE34" s="106"/>
      <c r="BF34" s="170"/>
      <c r="BG34" s="171"/>
      <c r="BH34" s="106"/>
      <c r="BI34" s="172"/>
      <c r="BJ34" s="230" t="n">
        <f aca="false">BG34</f>
        <v>0</v>
      </c>
      <c r="BK34" s="93" t="n">
        <f aca="false">BH34</f>
        <v>0</v>
      </c>
      <c r="BL34" s="231"/>
      <c r="BM34" s="169"/>
      <c r="BN34" s="106"/>
      <c r="BO34" s="170"/>
      <c r="BP34" s="171"/>
      <c r="BQ34" s="106"/>
      <c r="BR34" s="172"/>
      <c r="BS34" s="173"/>
      <c r="BT34" s="106"/>
      <c r="BU34" s="170"/>
      <c r="BV34" s="171"/>
      <c r="BW34" s="106"/>
      <c r="BX34" s="172"/>
      <c r="BY34" s="230" t="n">
        <f aca="false">BV34</f>
        <v>0</v>
      </c>
      <c r="BZ34" s="93" t="n">
        <f aca="false">BW34</f>
        <v>0</v>
      </c>
      <c r="CA34" s="231"/>
      <c r="CB34" s="169"/>
      <c r="CC34" s="106"/>
      <c r="CD34" s="170"/>
      <c r="CE34" s="171"/>
      <c r="CF34" s="106"/>
      <c r="CG34" s="172"/>
      <c r="CH34" s="173"/>
      <c r="CI34" s="106"/>
      <c r="CJ34" s="170"/>
      <c r="CK34" s="171"/>
      <c r="CL34" s="106"/>
      <c r="CM34" s="172"/>
      <c r="CN34" s="230" t="n">
        <f aca="false">CK34</f>
        <v>0</v>
      </c>
      <c r="CO34" s="93" t="n">
        <f aca="false">CL34</f>
        <v>0</v>
      </c>
      <c r="CP34" s="231"/>
      <c r="CQ34" s="169"/>
      <c r="CR34" s="106"/>
      <c r="CS34" s="170"/>
      <c r="CT34" s="171"/>
      <c r="CU34" s="106"/>
      <c r="CV34" s="172"/>
      <c r="CW34" s="173"/>
      <c r="CX34" s="106"/>
      <c r="CY34" s="170"/>
      <c r="CZ34" s="171"/>
      <c r="DA34" s="106"/>
      <c r="DB34" s="172"/>
      <c r="DC34" s="230" t="n">
        <f aca="false">CZ34</f>
        <v>0</v>
      </c>
      <c r="DD34" s="93" t="n">
        <f aca="false">DA34</f>
        <v>0</v>
      </c>
      <c r="DE34" s="231"/>
      <c r="DF34" s="169"/>
      <c r="DG34" s="106"/>
      <c r="DH34" s="170"/>
      <c r="DI34" s="171"/>
      <c r="DJ34" s="106"/>
      <c r="DK34" s="172"/>
      <c r="DL34" s="173"/>
      <c r="DM34" s="106"/>
      <c r="DN34" s="170"/>
      <c r="DO34" s="171"/>
      <c r="DP34" s="106"/>
      <c r="DQ34" s="172"/>
      <c r="DR34" s="230" t="n">
        <f aca="false">DO34</f>
        <v>0</v>
      </c>
      <c r="DS34" s="93" t="n">
        <f aca="false">DP34</f>
        <v>0</v>
      </c>
      <c r="DT34" s="231"/>
      <c r="DU34" s="169"/>
      <c r="DV34" s="106"/>
      <c r="DW34" s="170"/>
      <c r="DX34" s="171"/>
      <c r="DY34" s="106"/>
      <c r="DZ34" s="172"/>
      <c r="EA34" s="173"/>
      <c r="EB34" s="106"/>
      <c r="EC34" s="170"/>
      <c r="ED34" s="171"/>
      <c r="EE34" s="106"/>
      <c r="EF34" s="172"/>
      <c r="EG34" s="230"/>
      <c r="EH34" s="93" t="n">
        <v>18721</v>
      </c>
      <c r="EI34" s="231"/>
      <c r="EJ34" s="169" t="n">
        <f aca="false">+ES34/4</f>
        <v>4500</v>
      </c>
      <c r="EK34" s="106" t="n">
        <v>3393</v>
      </c>
      <c r="EL34" s="170" t="n">
        <f aca="false">+EK34/EJ34</f>
        <v>0.754</v>
      </c>
      <c r="EM34" s="171" t="n">
        <f aca="false">+EJ34*2</f>
        <v>9000</v>
      </c>
      <c r="EN34" s="106" t="n">
        <f aca="false">7378+69</f>
        <v>7447</v>
      </c>
      <c r="EO34" s="172" t="n">
        <f aca="false">+EN34/EM34</f>
        <v>0.827444444444444</v>
      </c>
      <c r="EP34" s="173" t="n">
        <f aca="false">+EJ34*3</f>
        <v>13500</v>
      </c>
      <c r="EQ34" s="106" t="n">
        <v>9891</v>
      </c>
      <c r="ER34" s="172" t="n">
        <f aca="false">+EQ34/EP34</f>
        <v>0.732666666666667</v>
      </c>
      <c r="ES34" s="171" t="n">
        <v>18000</v>
      </c>
      <c r="ET34" s="106" t="n">
        <v>11596</v>
      </c>
      <c r="EU34" s="172" t="n">
        <f aca="false">+ET34/ES34</f>
        <v>0.644222222222222</v>
      </c>
      <c r="EV34" s="230" t="n">
        <f aca="false">ES34</f>
        <v>18000</v>
      </c>
      <c r="EW34" s="93" t="n">
        <f aca="false">ET34</f>
        <v>11596</v>
      </c>
      <c r="EX34" s="231" t="n">
        <f aca="false">EU34</f>
        <v>0.644222222222222</v>
      </c>
      <c r="EY34" s="169" t="n">
        <f aca="false">+FH34/4</f>
        <v>5175</v>
      </c>
      <c r="EZ34" s="106" t="n">
        <v>9023</v>
      </c>
      <c r="FA34" s="170" t="n">
        <f aca="false">+EZ34/EY34</f>
        <v>1.74357487922705</v>
      </c>
      <c r="FB34" s="171" t="n">
        <f aca="false">+EY34*2</f>
        <v>10350</v>
      </c>
      <c r="FC34" s="106" t="n">
        <v>17680</v>
      </c>
      <c r="FD34" s="172" t="n">
        <f aca="false">+FC34/FB34</f>
        <v>1.70821256038647</v>
      </c>
      <c r="FE34" s="173" t="n">
        <f aca="false">+EY34*3</f>
        <v>15525</v>
      </c>
      <c r="FF34" s="106" t="n">
        <v>27837</v>
      </c>
      <c r="FG34" s="172" t="n">
        <f aca="false">+FF34/FE34</f>
        <v>1.79304347826087</v>
      </c>
      <c r="FH34" s="171" t="n">
        <v>20700</v>
      </c>
      <c r="FI34" s="106"/>
      <c r="FJ34" s="172" t="n">
        <f aca="false">+FI34/FH34</f>
        <v>0</v>
      </c>
      <c r="FK34" s="230" t="n">
        <f aca="false">FH34</f>
        <v>20700</v>
      </c>
      <c r="FL34" s="93" t="n">
        <f aca="false">+FC34</f>
        <v>17680</v>
      </c>
      <c r="FM34" s="231" t="n">
        <f aca="false">FJ34</f>
        <v>0</v>
      </c>
    </row>
    <row r="35" s="3" customFormat="true" ht="15" hidden="false" customHeight="false" outlineLevel="0" collapsed="false">
      <c r="B35" s="235" t="s">
        <v>29</v>
      </c>
      <c r="C35" s="235"/>
      <c r="D35" s="235"/>
      <c r="E35" s="236"/>
      <c r="F35" s="237"/>
      <c r="G35" s="238" t="e">
        <f aca="false">F35/E35</f>
        <v>#DIV/0!</v>
      </c>
      <c r="H35" s="239"/>
      <c r="I35" s="237"/>
      <c r="J35" s="240"/>
      <c r="K35" s="241"/>
      <c r="L35" s="237"/>
      <c r="M35" s="238"/>
      <c r="N35" s="239"/>
      <c r="O35" s="237"/>
      <c r="P35" s="240"/>
      <c r="Q35" s="242" t="n">
        <f aca="false">N35</f>
        <v>0</v>
      </c>
      <c r="R35" s="243" t="n">
        <f aca="false">O35</f>
        <v>0</v>
      </c>
      <c r="S35" s="244" t="n">
        <f aca="false">P35</f>
        <v>0</v>
      </c>
      <c r="T35" s="236"/>
      <c r="U35" s="237"/>
      <c r="V35" s="238" t="e">
        <f aca="false">U35/T35</f>
        <v>#DIV/0!</v>
      </c>
      <c r="W35" s="239"/>
      <c r="X35" s="237"/>
      <c r="Y35" s="240"/>
      <c r="Z35" s="241"/>
      <c r="AA35" s="237"/>
      <c r="AB35" s="238"/>
      <c r="AC35" s="239"/>
      <c r="AD35" s="237"/>
      <c r="AE35" s="240"/>
      <c r="AF35" s="242" t="n">
        <f aca="false">AC35</f>
        <v>0</v>
      </c>
      <c r="AG35" s="243" t="n">
        <f aca="false">AD35</f>
        <v>0</v>
      </c>
      <c r="AH35" s="244" t="n">
        <f aca="false">AE35</f>
        <v>0</v>
      </c>
      <c r="AI35" s="236"/>
      <c r="AJ35" s="237"/>
      <c r="AK35" s="238" t="e">
        <f aca="false">AJ35/AI35</f>
        <v>#DIV/0!</v>
      </c>
      <c r="AL35" s="239"/>
      <c r="AM35" s="237"/>
      <c r="AN35" s="240"/>
      <c r="AO35" s="241"/>
      <c r="AP35" s="237"/>
      <c r="AQ35" s="238"/>
      <c r="AR35" s="239"/>
      <c r="AS35" s="237"/>
      <c r="AT35" s="240"/>
      <c r="AU35" s="242" t="n">
        <f aca="false">AR35</f>
        <v>0</v>
      </c>
      <c r="AV35" s="243" t="n">
        <f aca="false">AS35</f>
        <v>0</v>
      </c>
      <c r="AW35" s="244" t="n">
        <f aca="false">AT35</f>
        <v>0</v>
      </c>
      <c r="AX35" s="236"/>
      <c r="AY35" s="237"/>
      <c r="AZ35" s="238" t="e">
        <f aca="false">AY35/AX35</f>
        <v>#DIV/0!</v>
      </c>
      <c r="BA35" s="239"/>
      <c r="BB35" s="237"/>
      <c r="BC35" s="240"/>
      <c r="BD35" s="241"/>
      <c r="BE35" s="237"/>
      <c r="BF35" s="238"/>
      <c r="BG35" s="239"/>
      <c r="BH35" s="237"/>
      <c r="BI35" s="240"/>
      <c r="BJ35" s="242" t="n">
        <f aca="false">BG35</f>
        <v>0</v>
      </c>
      <c r="BK35" s="243" t="n">
        <f aca="false">BH35</f>
        <v>0</v>
      </c>
      <c r="BL35" s="244" t="n">
        <f aca="false">BI35</f>
        <v>0</v>
      </c>
      <c r="BM35" s="236"/>
      <c r="BN35" s="237"/>
      <c r="BO35" s="238" t="e">
        <f aca="false">BN35/BM35</f>
        <v>#DIV/0!</v>
      </c>
      <c r="BP35" s="239"/>
      <c r="BQ35" s="237"/>
      <c r="BR35" s="240"/>
      <c r="BS35" s="241"/>
      <c r="BT35" s="237"/>
      <c r="BU35" s="238"/>
      <c r="BV35" s="239"/>
      <c r="BW35" s="237"/>
      <c r="BX35" s="240"/>
      <c r="BY35" s="242" t="n">
        <f aca="false">BV35</f>
        <v>0</v>
      </c>
      <c r="BZ35" s="243" t="n">
        <f aca="false">BW35</f>
        <v>0</v>
      </c>
      <c r="CA35" s="244" t="n">
        <f aca="false">BX35</f>
        <v>0</v>
      </c>
      <c r="CB35" s="236"/>
      <c r="CC35" s="237"/>
      <c r="CD35" s="238" t="e">
        <f aca="false">CC35/CB35</f>
        <v>#DIV/0!</v>
      </c>
      <c r="CE35" s="239"/>
      <c r="CF35" s="237"/>
      <c r="CG35" s="240"/>
      <c r="CH35" s="241"/>
      <c r="CI35" s="237"/>
      <c r="CJ35" s="238"/>
      <c r="CK35" s="239"/>
      <c r="CL35" s="237"/>
      <c r="CM35" s="240"/>
      <c r="CN35" s="242" t="n">
        <f aca="false">CK35</f>
        <v>0</v>
      </c>
      <c r="CO35" s="243" t="n">
        <f aca="false">CL35</f>
        <v>0</v>
      </c>
      <c r="CP35" s="244" t="n">
        <f aca="false">CM35</f>
        <v>0</v>
      </c>
      <c r="CQ35" s="236"/>
      <c r="CR35" s="237"/>
      <c r="CS35" s="238" t="e">
        <f aca="false">CR35/CQ35</f>
        <v>#DIV/0!</v>
      </c>
      <c r="CT35" s="239"/>
      <c r="CU35" s="237"/>
      <c r="CV35" s="240"/>
      <c r="CW35" s="241"/>
      <c r="CX35" s="237"/>
      <c r="CY35" s="238"/>
      <c r="CZ35" s="239"/>
      <c r="DA35" s="237"/>
      <c r="DB35" s="240"/>
      <c r="DC35" s="242" t="n">
        <f aca="false">CZ35</f>
        <v>0</v>
      </c>
      <c r="DD35" s="243" t="n">
        <f aca="false">DA35</f>
        <v>0</v>
      </c>
      <c r="DE35" s="244" t="n">
        <f aca="false">DB35</f>
        <v>0</v>
      </c>
      <c r="DF35" s="236"/>
      <c r="DG35" s="237"/>
      <c r="DH35" s="238" t="e">
        <f aca="false">DG35/DF35</f>
        <v>#DIV/0!</v>
      </c>
      <c r="DI35" s="239"/>
      <c r="DJ35" s="237"/>
      <c r="DK35" s="240"/>
      <c r="DL35" s="241"/>
      <c r="DM35" s="237"/>
      <c r="DN35" s="238"/>
      <c r="DO35" s="239"/>
      <c r="DP35" s="237"/>
      <c r="DQ35" s="240"/>
      <c r="DR35" s="242" t="n">
        <f aca="false">DO35</f>
        <v>0</v>
      </c>
      <c r="DS35" s="243" t="n">
        <f aca="false">DP35</f>
        <v>0</v>
      </c>
      <c r="DT35" s="244" t="n">
        <f aca="false">DQ35</f>
        <v>0</v>
      </c>
      <c r="DU35" s="245"/>
      <c r="DV35" s="237"/>
      <c r="DW35" s="238"/>
      <c r="DX35" s="246"/>
      <c r="DY35" s="237"/>
      <c r="DZ35" s="240"/>
      <c r="EA35" s="247"/>
      <c r="EB35" s="237"/>
      <c r="EC35" s="238"/>
      <c r="ED35" s="248"/>
      <c r="EE35" s="237"/>
      <c r="EF35" s="240"/>
      <c r="EG35" s="249"/>
      <c r="EH35" s="243" t="n">
        <v>6002</v>
      </c>
      <c r="EI35" s="244"/>
      <c r="EJ35" s="245" t="n">
        <f aca="false">+ES35/4</f>
        <v>3375</v>
      </c>
      <c r="EK35" s="250" t="n">
        <f aca="false">+EK19</f>
        <v>-597.731526</v>
      </c>
      <c r="EL35" s="238" t="n">
        <f aca="false">+EK35/EJ35</f>
        <v>-0.177105637333333</v>
      </c>
      <c r="EM35" s="246" t="n">
        <f aca="false">+EJ35*2</f>
        <v>6750</v>
      </c>
      <c r="EN35" s="250" t="n">
        <f aca="false">+EK35+EN19</f>
        <v>-386.17532</v>
      </c>
      <c r="EO35" s="240" t="n">
        <f aca="false">+EN35/EM35</f>
        <v>-0.0572111585185185</v>
      </c>
      <c r="EP35" s="247" t="n">
        <f aca="false">+EJ35*3</f>
        <v>10125</v>
      </c>
      <c r="EQ35" s="250" t="n">
        <f aca="false">+EN35+EQ19</f>
        <v>268.82468</v>
      </c>
      <c r="ER35" s="240" t="n">
        <f aca="false">+EQ35/EP35</f>
        <v>0.0265505856790124</v>
      </c>
      <c r="ES35" s="248" t="n">
        <f aca="false">+EW17</f>
        <v>13500</v>
      </c>
      <c r="ET35" s="250" t="n">
        <f aca="false">+EQ35+ET19</f>
        <v>-459.17532</v>
      </c>
      <c r="EU35" s="240" t="n">
        <f aca="false">+ET35/ES35</f>
        <v>-0.0340129866666667</v>
      </c>
      <c r="EV35" s="249" t="n">
        <f aca="false">ES35</f>
        <v>13500</v>
      </c>
      <c r="EW35" s="251" t="n">
        <f aca="false">ET35</f>
        <v>-459.17532</v>
      </c>
      <c r="EX35" s="244" t="n">
        <f aca="false">EU35</f>
        <v>-0.0340129866666667</v>
      </c>
      <c r="EY35" s="245" t="n">
        <f aca="false">+FH35/4</f>
        <v>4025</v>
      </c>
      <c r="EZ35" s="250" t="n">
        <f aca="false">+EZ19</f>
        <v>1602</v>
      </c>
      <c r="FA35" s="238" t="n">
        <f aca="false">+EZ35/EY35</f>
        <v>0.398012422360249</v>
      </c>
      <c r="FB35" s="246" t="n">
        <f aca="false">+EY35*2</f>
        <v>8050</v>
      </c>
      <c r="FC35" s="250" t="n">
        <f aca="false">+EZ35+FC19</f>
        <v>828</v>
      </c>
      <c r="FD35" s="240" t="n">
        <f aca="false">+FC35/FB35</f>
        <v>0.102857142857143</v>
      </c>
      <c r="FE35" s="247" t="n">
        <f aca="false">+EY35*3</f>
        <v>12075</v>
      </c>
      <c r="FF35" s="250" t="n">
        <f aca="false">+FC35+FF19</f>
        <v>1515.55</v>
      </c>
      <c r="FG35" s="240" t="n">
        <f aca="false">+FF35/FE35</f>
        <v>0.125511387163561</v>
      </c>
      <c r="FH35" s="248" t="n">
        <f aca="false">+FL17</f>
        <v>16100</v>
      </c>
      <c r="FI35" s="250"/>
      <c r="FJ35" s="240" t="n">
        <f aca="false">+FI35/FH35</f>
        <v>0</v>
      </c>
      <c r="FK35" s="249" t="n">
        <f aca="false">FH35</f>
        <v>16100</v>
      </c>
      <c r="FL35" s="251" t="n">
        <f aca="false">+FC35</f>
        <v>828</v>
      </c>
      <c r="FM35" s="244" t="n">
        <f aca="false">FJ35</f>
        <v>0</v>
      </c>
      <c r="FO35" s="226"/>
    </row>
    <row r="36" customFormat="false" ht="15" hidden="false" customHeight="false" outlineLevel="0" collapsed="false">
      <c r="B36" s="101"/>
      <c r="C36" s="233" t="s">
        <v>82</v>
      </c>
      <c r="D36" s="234"/>
      <c r="E36" s="252"/>
      <c r="F36" s="115"/>
      <c r="G36" s="170"/>
      <c r="H36" s="253"/>
      <c r="I36" s="115"/>
      <c r="J36" s="172"/>
      <c r="K36" s="254"/>
      <c r="L36" s="115"/>
      <c r="M36" s="170"/>
      <c r="N36" s="253"/>
      <c r="O36" s="115"/>
      <c r="P36" s="172"/>
      <c r="Q36" s="255" t="n">
        <f aca="false">N36</f>
        <v>0</v>
      </c>
      <c r="R36" s="113" t="n">
        <f aca="false">O36</f>
        <v>0</v>
      </c>
      <c r="S36" s="231"/>
      <c r="T36" s="252"/>
      <c r="U36" s="115"/>
      <c r="V36" s="170"/>
      <c r="W36" s="253"/>
      <c r="X36" s="115"/>
      <c r="Y36" s="172"/>
      <c r="Z36" s="254"/>
      <c r="AA36" s="115"/>
      <c r="AB36" s="170"/>
      <c r="AC36" s="253"/>
      <c r="AD36" s="115"/>
      <c r="AE36" s="172"/>
      <c r="AF36" s="255" t="n">
        <f aca="false">AC36</f>
        <v>0</v>
      </c>
      <c r="AG36" s="113" t="n">
        <f aca="false">AD36</f>
        <v>0</v>
      </c>
      <c r="AH36" s="231"/>
      <c r="AI36" s="252"/>
      <c r="AJ36" s="115"/>
      <c r="AK36" s="170"/>
      <c r="AL36" s="253"/>
      <c r="AM36" s="115"/>
      <c r="AN36" s="172"/>
      <c r="AO36" s="254"/>
      <c r="AP36" s="115"/>
      <c r="AQ36" s="170"/>
      <c r="AR36" s="253"/>
      <c r="AS36" s="115"/>
      <c r="AT36" s="172"/>
      <c r="AU36" s="255" t="n">
        <f aca="false">AR36</f>
        <v>0</v>
      </c>
      <c r="AV36" s="113" t="n">
        <f aca="false">AS36</f>
        <v>0</v>
      </c>
      <c r="AW36" s="231"/>
      <c r="AX36" s="252"/>
      <c r="AY36" s="115"/>
      <c r="AZ36" s="170"/>
      <c r="BA36" s="253"/>
      <c r="BB36" s="115"/>
      <c r="BC36" s="172"/>
      <c r="BD36" s="254"/>
      <c r="BE36" s="115"/>
      <c r="BF36" s="170"/>
      <c r="BG36" s="253"/>
      <c r="BH36" s="115"/>
      <c r="BI36" s="172"/>
      <c r="BJ36" s="255" t="n">
        <f aca="false">BG36</f>
        <v>0</v>
      </c>
      <c r="BK36" s="113" t="n">
        <f aca="false">BH36</f>
        <v>0</v>
      </c>
      <c r="BL36" s="231"/>
      <c r="BM36" s="252"/>
      <c r="BN36" s="115"/>
      <c r="BO36" s="170"/>
      <c r="BP36" s="253"/>
      <c r="BQ36" s="115"/>
      <c r="BR36" s="172"/>
      <c r="BS36" s="254"/>
      <c r="BT36" s="115"/>
      <c r="BU36" s="170"/>
      <c r="BV36" s="253"/>
      <c r="BW36" s="115"/>
      <c r="BX36" s="172"/>
      <c r="BY36" s="255" t="n">
        <f aca="false">BV36</f>
        <v>0</v>
      </c>
      <c r="BZ36" s="113" t="n">
        <f aca="false">BW36</f>
        <v>0</v>
      </c>
      <c r="CA36" s="231"/>
      <c r="CB36" s="252"/>
      <c r="CC36" s="115"/>
      <c r="CD36" s="170"/>
      <c r="CE36" s="253"/>
      <c r="CF36" s="115"/>
      <c r="CG36" s="172"/>
      <c r="CH36" s="254"/>
      <c r="CI36" s="115"/>
      <c r="CJ36" s="170"/>
      <c r="CK36" s="253"/>
      <c r="CL36" s="115"/>
      <c r="CM36" s="172"/>
      <c r="CN36" s="255" t="n">
        <f aca="false">CK36</f>
        <v>0</v>
      </c>
      <c r="CO36" s="113" t="n">
        <f aca="false">CL36</f>
        <v>0</v>
      </c>
      <c r="CP36" s="231"/>
      <c r="CQ36" s="252"/>
      <c r="CR36" s="115"/>
      <c r="CS36" s="170"/>
      <c r="CT36" s="253"/>
      <c r="CU36" s="115"/>
      <c r="CV36" s="172"/>
      <c r="CW36" s="254"/>
      <c r="CX36" s="115"/>
      <c r="CY36" s="170"/>
      <c r="CZ36" s="253"/>
      <c r="DA36" s="115"/>
      <c r="DB36" s="172"/>
      <c r="DC36" s="255" t="n">
        <f aca="false">CZ36</f>
        <v>0</v>
      </c>
      <c r="DD36" s="113" t="n">
        <f aca="false">DA36</f>
        <v>0</v>
      </c>
      <c r="DE36" s="231"/>
      <c r="DF36" s="252"/>
      <c r="DG36" s="115"/>
      <c r="DH36" s="170"/>
      <c r="DI36" s="253"/>
      <c r="DJ36" s="115"/>
      <c r="DK36" s="172"/>
      <c r="DL36" s="254"/>
      <c r="DM36" s="115"/>
      <c r="DN36" s="170"/>
      <c r="DO36" s="253"/>
      <c r="DP36" s="115"/>
      <c r="DQ36" s="172"/>
      <c r="DR36" s="255" t="n">
        <f aca="false">DO36</f>
        <v>0</v>
      </c>
      <c r="DS36" s="113" t="n">
        <f aca="false">DP36</f>
        <v>0</v>
      </c>
      <c r="DT36" s="231"/>
      <c r="DU36" s="252"/>
      <c r="DV36" s="115"/>
      <c r="DW36" s="170"/>
      <c r="DX36" s="253"/>
      <c r="DY36" s="115"/>
      <c r="DZ36" s="172"/>
      <c r="EA36" s="254"/>
      <c r="EB36" s="115"/>
      <c r="EC36" s="170"/>
      <c r="ED36" s="253"/>
      <c r="EE36" s="115"/>
      <c r="EF36" s="172"/>
      <c r="EG36" s="255"/>
      <c r="EH36" s="113" t="n">
        <f aca="false">+EH35/EH32</f>
        <v>0.127653239184993</v>
      </c>
      <c r="EI36" s="231"/>
      <c r="EJ36" s="252" t="n">
        <f aca="false">EJ35/$EJ$32</f>
        <v>0.25</v>
      </c>
      <c r="EK36" s="115" t="n">
        <f aca="false">+EK35/EK32</f>
        <v>-0.075233672246696</v>
      </c>
      <c r="EL36" s="170" t="n">
        <f aca="false">+EK36/EJ36</f>
        <v>-0.300934688986784</v>
      </c>
      <c r="EM36" s="253" t="n">
        <f aca="false">+EM35/EM32</f>
        <v>0.25</v>
      </c>
      <c r="EN36" s="115" t="n">
        <f aca="false">+EN35/EN32</f>
        <v>-0.0233465522036153</v>
      </c>
      <c r="EO36" s="172" t="n">
        <f aca="false">+EN36/EM36</f>
        <v>-0.093386208814461</v>
      </c>
      <c r="EP36" s="253" t="n">
        <f aca="false">+EP35/EP32</f>
        <v>0.25</v>
      </c>
      <c r="EQ36" s="115" t="n">
        <f aca="false">+EQ35/EQ32</f>
        <v>0.00981326859896328</v>
      </c>
      <c r="ER36" s="172" t="n">
        <f aca="false">+EQ36/EP36</f>
        <v>0.0392530743958531</v>
      </c>
      <c r="ES36" s="253" t="n">
        <f aca="false">+ES35/ES32</f>
        <v>0.25</v>
      </c>
      <c r="ET36" s="253" t="n">
        <f aca="false">+ET35/ET32</f>
        <v>-0.0127385929090606</v>
      </c>
      <c r="EU36" s="172" t="n">
        <f aca="false">+ET36/ES36</f>
        <v>-0.0509543716362426</v>
      </c>
      <c r="EV36" s="255" t="n">
        <f aca="false">ES36</f>
        <v>0.25</v>
      </c>
      <c r="EW36" s="113" t="n">
        <f aca="false">ET36</f>
        <v>-0.0127385929090606</v>
      </c>
      <c r="EX36" s="231" t="n">
        <f aca="false">EU36</f>
        <v>-0.0509543716362426</v>
      </c>
      <c r="EY36" s="252" t="n">
        <f aca="false">EY35/$EJ$32</f>
        <v>0.298148148148148</v>
      </c>
      <c r="EZ36" s="115" t="n">
        <f aca="false">+EZ35/EZ32</f>
        <v>0.113047773622186</v>
      </c>
      <c r="FA36" s="170" t="n">
        <f aca="false">+EZ36/EY36</f>
        <v>0.37916644568932</v>
      </c>
      <c r="FB36" s="253" t="n">
        <f aca="false">+FB35/FB32</f>
        <v>0.259677419354839</v>
      </c>
      <c r="FC36" s="115" t="n">
        <f aca="false">+FC35/FC32</f>
        <v>0.0312547184055564</v>
      </c>
      <c r="FD36" s="172" t="n">
        <f aca="false">+FC36/FB36</f>
        <v>0.120359785164254</v>
      </c>
      <c r="FE36" s="253" t="n">
        <f aca="false">+FE35/FE32</f>
        <v>0.259677419354839</v>
      </c>
      <c r="FF36" s="115" t="n">
        <f aca="false">+FF35/FF32</f>
        <v>0.0365999743192817</v>
      </c>
      <c r="FG36" s="172" t="n">
        <f aca="false">+FF36/FE36</f>
        <v>0.14094400048419</v>
      </c>
      <c r="FH36" s="253" t="n">
        <f aca="false">+FH35/FH32</f>
        <v>0.259677419354839</v>
      </c>
      <c r="FI36" s="253"/>
      <c r="FJ36" s="172" t="n">
        <f aca="false">+FI36/FH36</f>
        <v>0</v>
      </c>
      <c r="FK36" s="255" t="n">
        <f aca="false">FH36</f>
        <v>0.259677419354839</v>
      </c>
      <c r="FL36" s="113" t="n">
        <f aca="false">+FL35/FL32</f>
        <v>0.0312547184055564</v>
      </c>
      <c r="FM36" s="231" t="n">
        <f aca="false">FJ36</f>
        <v>0</v>
      </c>
    </row>
    <row r="37" customFormat="false" ht="15" hidden="false" customHeight="false" outlineLevel="0" collapsed="false">
      <c r="B37" s="101"/>
      <c r="C37" s="233" t="s">
        <v>41</v>
      </c>
      <c r="D37" s="234"/>
      <c r="E37" s="256"/>
      <c r="F37" s="257"/>
      <c r="G37" s="170"/>
      <c r="H37" s="258"/>
      <c r="I37" s="257"/>
      <c r="J37" s="172"/>
      <c r="K37" s="259"/>
      <c r="L37" s="257"/>
      <c r="M37" s="170"/>
      <c r="N37" s="258"/>
      <c r="O37" s="257"/>
      <c r="P37" s="172"/>
      <c r="Q37" s="260" t="n">
        <f aca="false">N37</f>
        <v>0</v>
      </c>
      <c r="R37" s="261" t="n">
        <f aca="false">O37</f>
        <v>0</v>
      </c>
      <c r="S37" s="231"/>
      <c r="T37" s="256"/>
      <c r="U37" s="257"/>
      <c r="V37" s="170"/>
      <c r="W37" s="258"/>
      <c r="X37" s="257"/>
      <c r="Y37" s="172"/>
      <c r="Z37" s="259"/>
      <c r="AA37" s="257"/>
      <c r="AB37" s="170"/>
      <c r="AC37" s="258"/>
      <c r="AD37" s="257"/>
      <c r="AE37" s="172"/>
      <c r="AF37" s="260" t="n">
        <f aca="false">AC37</f>
        <v>0</v>
      </c>
      <c r="AG37" s="261" t="n">
        <f aca="false">AD37</f>
        <v>0</v>
      </c>
      <c r="AH37" s="231"/>
      <c r="AI37" s="256"/>
      <c r="AJ37" s="257"/>
      <c r="AK37" s="170"/>
      <c r="AL37" s="258"/>
      <c r="AM37" s="257"/>
      <c r="AN37" s="172"/>
      <c r="AO37" s="259"/>
      <c r="AP37" s="257"/>
      <c r="AQ37" s="170"/>
      <c r="AR37" s="258"/>
      <c r="AS37" s="257"/>
      <c r="AT37" s="172"/>
      <c r="AU37" s="260" t="n">
        <f aca="false">AR37</f>
        <v>0</v>
      </c>
      <c r="AV37" s="261" t="n">
        <f aca="false">AS37</f>
        <v>0</v>
      </c>
      <c r="AW37" s="231"/>
      <c r="AX37" s="256"/>
      <c r="AY37" s="257"/>
      <c r="AZ37" s="170"/>
      <c r="BA37" s="258"/>
      <c r="BB37" s="257"/>
      <c r="BC37" s="172"/>
      <c r="BD37" s="259"/>
      <c r="BE37" s="257"/>
      <c r="BF37" s="170"/>
      <c r="BG37" s="258"/>
      <c r="BH37" s="257"/>
      <c r="BI37" s="172"/>
      <c r="BJ37" s="260" t="n">
        <f aca="false">BG37</f>
        <v>0</v>
      </c>
      <c r="BK37" s="261" t="n">
        <f aca="false">BH37</f>
        <v>0</v>
      </c>
      <c r="BL37" s="231"/>
      <c r="BM37" s="256"/>
      <c r="BN37" s="257"/>
      <c r="BO37" s="170"/>
      <c r="BP37" s="258"/>
      <c r="BQ37" s="257"/>
      <c r="BR37" s="172"/>
      <c r="BS37" s="259"/>
      <c r="BT37" s="257"/>
      <c r="BU37" s="170"/>
      <c r="BV37" s="258"/>
      <c r="BW37" s="257"/>
      <c r="BX37" s="172"/>
      <c r="BY37" s="260" t="n">
        <f aca="false">BV37</f>
        <v>0</v>
      </c>
      <c r="BZ37" s="261" t="n">
        <f aca="false">BW37</f>
        <v>0</v>
      </c>
      <c r="CA37" s="231"/>
      <c r="CB37" s="256"/>
      <c r="CC37" s="257"/>
      <c r="CD37" s="170"/>
      <c r="CE37" s="258"/>
      <c r="CF37" s="257"/>
      <c r="CG37" s="172"/>
      <c r="CH37" s="259"/>
      <c r="CI37" s="257"/>
      <c r="CJ37" s="170"/>
      <c r="CK37" s="258"/>
      <c r="CL37" s="257"/>
      <c r="CM37" s="172"/>
      <c r="CN37" s="260" t="n">
        <f aca="false">CK37</f>
        <v>0</v>
      </c>
      <c r="CO37" s="261" t="n">
        <f aca="false">CL37</f>
        <v>0</v>
      </c>
      <c r="CP37" s="231"/>
      <c r="CQ37" s="256"/>
      <c r="CR37" s="257"/>
      <c r="CS37" s="170"/>
      <c r="CT37" s="258"/>
      <c r="CU37" s="257"/>
      <c r="CV37" s="172"/>
      <c r="CW37" s="259"/>
      <c r="CX37" s="257"/>
      <c r="CY37" s="170"/>
      <c r="CZ37" s="258"/>
      <c r="DA37" s="257"/>
      <c r="DB37" s="172"/>
      <c r="DC37" s="260" t="n">
        <f aca="false">CZ37</f>
        <v>0</v>
      </c>
      <c r="DD37" s="261" t="n">
        <f aca="false">DA37</f>
        <v>0</v>
      </c>
      <c r="DE37" s="231"/>
      <c r="DF37" s="256"/>
      <c r="DG37" s="257"/>
      <c r="DH37" s="170"/>
      <c r="DI37" s="258"/>
      <c r="DJ37" s="257"/>
      <c r="DK37" s="172"/>
      <c r="DL37" s="259"/>
      <c r="DM37" s="257"/>
      <c r="DN37" s="170"/>
      <c r="DO37" s="258"/>
      <c r="DP37" s="257"/>
      <c r="DQ37" s="172"/>
      <c r="DR37" s="260" t="n">
        <f aca="false">DO37</f>
        <v>0</v>
      </c>
      <c r="DS37" s="261" t="n">
        <f aca="false">DP37</f>
        <v>0</v>
      </c>
      <c r="DT37" s="231"/>
      <c r="DU37" s="169"/>
      <c r="DV37" s="262"/>
      <c r="DW37" s="170"/>
      <c r="DX37" s="171"/>
      <c r="DY37" s="262"/>
      <c r="DZ37" s="172"/>
      <c r="EA37" s="173"/>
      <c r="EB37" s="262"/>
      <c r="EC37" s="170"/>
      <c r="ED37" s="263"/>
      <c r="EE37" s="262"/>
      <c r="EF37" s="172"/>
      <c r="EG37" s="260"/>
      <c r="EH37" s="264" t="n">
        <f aca="false">+EH35-EH38</f>
        <v>420.230613</v>
      </c>
      <c r="EI37" s="231"/>
      <c r="EJ37" s="169" t="n">
        <f aca="false">EJ35-EJ38</f>
        <v>100</v>
      </c>
      <c r="EK37" s="262" t="n">
        <f aca="false">+EK35-EK38</f>
        <v>100.792</v>
      </c>
      <c r="EL37" s="170" t="n">
        <f aca="false">+EK37/EJ37</f>
        <v>1.00792</v>
      </c>
      <c r="EM37" s="263" t="n">
        <f aca="false">+EM35-EM38</f>
        <v>200</v>
      </c>
      <c r="EN37" s="262" t="n">
        <f aca="false">+EN35-EN38</f>
        <v>201.418</v>
      </c>
      <c r="EO37" s="172" t="n">
        <f aca="false">+EN37/EM37</f>
        <v>1.00709</v>
      </c>
      <c r="EP37" s="263" t="n">
        <f aca="false">+EP35-EP38</f>
        <v>300</v>
      </c>
      <c r="EQ37" s="262" t="n">
        <f aca="false">+EQ35-EQ38</f>
        <v>299.332013</v>
      </c>
      <c r="ER37" s="172" t="n">
        <f aca="false">+EQ37/EP37</f>
        <v>0.997773376666667</v>
      </c>
      <c r="ES37" s="263" t="n">
        <f aca="false">+ES35-ES38</f>
        <v>400</v>
      </c>
      <c r="ET37" s="263" t="n">
        <f aca="false">+ET35-ET38</f>
        <v>398.332013</v>
      </c>
      <c r="EU37" s="172" t="n">
        <f aca="false">+ET37/ES37</f>
        <v>0.9958300325</v>
      </c>
      <c r="EV37" s="230" t="n">
        <f aca="false">ES37</f>
        <v>400</v>
      </c>
      <c r="EW37" s="265" t="n">
        <f aca="false">ET37</f>
        <v>398.332013</v>
      </c>
      <c r="EX37" s="231" t="n">
        <f aca="false">EU37</f>
        <v>0.9958300325</v>
      </c>
      <c r="EY37" s="169" t="n">
        <f aca="false">EY35-EY38</f>
        <v>100</v>
      </c>
      <c r="EZ37" s="262" t="n">
        <f aca="false">+EZ35-EZ38</f>
        <v>280</v>
      </c>
      <c r="FA37" s="170" t="n">
        <f aca="false">+EZ37/EY37</f>
        <v>2.8</v>
      </c>
      <c r="FB37" s="263" t="n">
        <f aca="false">+FB35-FB38</f>
        <v>200</v>
      </c>
      <c r="FC37" s="262" t="n">
        <f aca="false">+FC35-FC38</f>
        <v>613</v>
      </c>
      <c r="FD37" s="172" t="n">
        <f aca="false">+FC37/FB37</f>
        <v>3.065</v>
      </c>
      <c r="FE37" s="263" t="n">
        <f aca="false">+FE35-FE38</f>
        <v>300</v>
      </c>
      <c r="FF37" s="262" t="n">
        <f aca="false">+FF35-FF38</f>
        <v>1047.513</v>
      </c>
      <c r="FG37" s="172" t="n">
        <f aca="false">+FF37/FE37</f>
        <v>3.49171</v>
      </c>
      <c r="FH37" s="263" t="n">
        <f aca="false">+FH35-FH38</f>
        <v>400</v>
      </c>
      <c r="FI37" s="263"/>
      <c r="FJ37" s="172" t="n">
        <f aca="false">+FI37/FH37</f>
        <v>0</v>
      </c>
      <c r="FK37" s="230" t="n">
        <f aca="false">FH37</f>
        <v>400</v>
      </c>
      <c r="FL37" s="265" t="n">
        <f aca="false">+FC37</f>
        <v>613</v>
      </c>
      <c r="FM37" s="231" t="n">
        <f aca="false">FJ37</f>
        <v>0</v>
      </c>
    </row>
    <row r="38" s="3" customFormat="true" ht="15" hidden="false" customHeight="false" outlineLevel="0" collapsed="false">
      <c r="B38" s="235" t="s">
        <v>30</v>
      </c>
      <c r="C38" s="235"/>
      <c r="D38" s="235"/>
      <c r="E38" s="236"/>
      <c r="F38" s="266"/>
      <c r="G38" s="238" t="e">
        <f aca="false">F38/E38</f>
        <v>#DIV/0!</v>
      </c>
      <c r="H38" s="239"/>
      <c r="I38" s="266"/>
      <c r="J38" s="240"/>
      <c r="K38" s="241"/>
      <c r="L38" s="266"/>
      <c r="M38" s="238"/>
      <c r="N38" s="239"/>
      <c r="O38" s="266"/>
      <c r="P38" s="240"/>
      <c r="Q38" s="242" t="n">
        <f aca="false">N38</f>
        <v>0</v>
      </c>
      <c r="R38" s="143" t="n">
        <f aca="false">O38</f>
        <v>0</v>
      </c>
      <c r="S38" s="244" t="n">
        <f aca="false">P38</f>
        <v>0</v>
      </c>
      <c r="T38" s="236"/>
      <c r="U38" s="266"/>
      <c r="V38" s="238" t="e">
        <f aca="false">U38/T38</f>
        <v>#DIV/0!</v>
      </c>
      <c r="W38" s="239"/>
      <c r="X38" s="266"/>
      <c r="Y38" s="240"/>
      <c r="Z38" s="241"/>
      <c r="AA38" s="266"/>
      <c r="AB38" s="238"/>
      <c r="AC38" s="239"/>
      <c r="AD38" s="266"/>
      <c r="AE38" s="240"/>
      <c r="AF38" s="242" t="n">
        <f aca="false">AC38</f>
        <v>0</v>
      </c>
      <c r="AG38" s="143" t="n">
        <f aca="false">AD38</f>
        <v>0</v>
      </c>
      <c r="AH38" s="244" t="n">
        <f aca="false">AE38</f>
        <v>0</v>
      </c>
      <c r="AI38" s="236"/>
      <c r="AJ38" s="266"/>
      <c r="AK38" s="238" t="e">
        <f aca="false">AJ38/AI38</f>
        <v>#DIV/0!</v>
      </c>
      <c r="AL38" s="239"/>
      <c r="AM38" s="266"/>
      <c r="AN38" s="240"/>
      <c r="AO38" s="241"/>
      <c r="AP38" s="266"/>
      <c r="AQ38" s="238"/>
      <c r="AR38" s="239"/>
      <c r="AS38" s="266"/>
      <c r="AT38" s="240"/>
      <c r="AU38" s="242" t="n">
        <f aca="false">AR38</f>
        <v>0</v>
      </c>
      <c r="AV38" s="143" t="n">
        <f aca="false">AS38</f>
        <v>0</v>
      </c>
      <c r="AW38" s="244" t="n">
        <f aca="false">AT38</f>
        <v>0</v>
      </c>
      <c r="AX38" s="236"/>
      <c r="AY38" s="266"/>
      <c r="AZ38" s="238" t="e">
        <f aca="false">AY38/AX38</f>
        <v>#DIV/0!</v>
      </c>
      <c r="BA38" s="239"/>
      <c r="BB38" s="266"/>
      <c r="BC38" s="240"/>
      <c r="BD38" s="241"/>
      <c r="BE38" s="266"/>
      <c r="BF38" s="238"/>
      <c r="BG38" s="239"/>
      <c r="BH38" s="266"/>
      <c r="BI38" s="240"/>
      <c r="BJ38" s="242" t="n">
        <f aca="false">BG38</f>
        <v>0</v>
      </c>
      <c r="BK38" s="143" t="n">
        <f aca="false">BH38</f>
        <v>0</v>
      </c>
      <c r="BL38" s="244" t="n">
        <f aca="false">BI38</f>
        <v>0</v>
      </c>
      <c r="BM38" s="236"/>
      <c r="BN38" s="266"/>
      <c r="BO38" s="238" t="e">
        <f aca="false">BN38/BM38</f>
        <v>#DIV/0!</v>
      </c>
      <c r="BP38" s="239"/>
      <c r="BQ38" s="266"/>
      <c r="BR38" s="240"/>
      <c r="BS38" s="241"/>
      <c r="BT38" s="266"/>
      <c r="BU38" s="238"/>
      <c r="BV38" s="239"/>
      <c r="BW38" s="266"/>
      <c r="BX38" s="240"/>
      <c r="BY38" s="242" t="n">
        <f aca="false">BV38</f>
        <v>0</v>
      </c>
      <c r="BZ38" s="143" t="n">
        <f aca="false">BW38</f>
        <v>0</v>
      </c>
      <c r="CA38" s="244" t="n">
        <f aca="false">BX38</f>
        <v>0</v>
      </c>
      <c r="CB38" s="236"/>
      <c r="CC38" s="266"/>
      <c r="CD38" s="238" t="e">
        <f aca="false">CC38/CB38</f>
        <v>#DIV/0!</v>
      </c>
      <c r="CE38" s="239"/>
      <c r="CF38" s="266"/>
      <c r="CG38" s="240"/>
      <c r="CH38" s="241"/>
      <c r="CI38" s="266"/>
      <c r="CJ38" s="238"/>
      <c r="CK38" s="239"/>
      <c r="CL38" s="266"/>
      <c r="CM38" s="240"/>
      <c r="CN38" s="242" t="n">
        <f aca="false">CK38</f>
        <v>0</v>
      </c>
      <c r="CO38" s="143" t="n">
        <f aca="false">CL38</f>
        <v>0</v>
      </c>
      <c r="CP38" s="244" t="n">
        <f aca="false">CM38</f>
        <v>0</v>
      </c>
      <c r="CQ38" s="236"/>
      <c r="CR38" s="266"/>
      <c r="CS38" s="238" t="e">
        <f aca="false">CR38/CQ38</f>
        <v>#DIV/0!</v>
      </c>
      <c r="CT38" s="239"/>
      <c r="CU38" s="266"/>
      <c r="CV38" s="240"/>
      <c r="CW38" s="241"/>
      <c r="CX38" s="266"/>
      <c r="CY38" s="238"/>
      <c r="CZ38" s="239"/>
      <c r="DA38" s="266"/>
      <c r="DB38" s="240"/>
      <c r="DC38" s="242" t="n">
        <f aca="false">CZ38</f>
        <v>0</v>
      </c>
      <c r="DD38" s="143" t="n">
        <f aca="false">DA38</f>
        <v>0</v>
      </c>
      <c r="DE38" s="244" t="n">
        <f aca="false">DB38</f>
        <v>0</v>
      </c>
      <c r="DF38" s="236"/>
      <c r="DG38" s="266"/>
      <c r="DH38" s="238" t="e">
        <f aca="false">DG38/DF38</f>
        <v>#DIV/0!</v>
      </c>
      <c r="DI38" s="239"/>
      <c r="DJ38" s="266"/>
      <c r="DK38" s="240"/>
      <c r="DL38" s="241"/>
      <c r="DM38" s="266"/>
      <c r="DN38" s="238"/>
      <c r="DO38" s="239"/>
      <c r="DP38" s="266"/>
      <c r="DQ38" s="240"/>
      <c r="DR38" s="242" t="n">
        <f aca="false">DO38</f>
        <v>0</v>
      </c>
      <c r="DS38" s="143" t="n">
        <f aca="false">DP38</f>
        <v>0</v>
      </c>
      <c r="DT38" s="244" t="n">
        <f aca="false">DQ38</f>
        <v>0</v>
      </c>
      <c r="DU38" s="245"/>
      <c r="DV38" s="266"/>
      <c r="DW38" s="238"/>
      <c r="DX38" s="246"/>
      <c r="DY38" s="266"/>
      <c r="DZ38" s="240"/>
      <c r="EA38" s="247"/>
      <c r="EB38" s="266"/>
      <c r="EC38" s="238"/>
      <c r="ED38" s="248"/>
      <c r="EE38" s="266"/>
      <c r="EF38" s="240"/>
      <c r="EG38" s="249"/>
      <c r="EH38" s="267" t="n">
        <v>5581.769387</v>
      </c>
      <c r="EI38" s="244"/>
      <c r="EJ38" s="245" t="n">
        <f aca="false">+ES38/4</f>
        <v>3275</v>
      </c>
      <c r="EK38" s="268" t="n">
        <f aca="false">+EK22</f>
        <v>-698.523526</v>
      </c>
      <c r="EL38" s="238" t="n">
        <f aca="false">+EK38/EJ38</f>
        <v>-0.213289626259542</v>
      </c>
      <c r="EM38" s="246" t="n">
        <f aca="false">+EJ38*2</f>
        <v>6550</v>
      </c>
      <c r="EN38" s="268" t="n">
        <f aca="false">+EK38+EN22</f>
        <v>-587.59332</v>
      </c>
      <c r="EO38" s="240" t="n">
        <f aca="false">+EN38/EM38</f>
        <v>-0.0897089038167939</v>
      </c>
      <c r="EP38" s="247" t="n">
        <f aca="false">+EJ38*3</f>
        <v>9825</v>
      </c>
      <c r="EQ38" s="268" t="n">
        <f aca="false">+EN38+EQ22</f>
        <v>-30.5073329999999</v>
      </c>
      <c r="ER38" s="240" t="n">
        <f aca="false">+EQ38/EP38</f>
        <v>-0.00310507206106869</v>
      </c>
      <c r="ES38" s="248" t="n">
        <f aca="false">+EW20</f>
        <v>13100</v>
      </c>
      <c r="ET38" s="268" t="n">
        <f aca="false">+EQ38+ET22</f>
        <v>-857.507333</v>
      </c>
      <c r="EU38" s="240" t="n">
        <f aca="false">+ET38/ES38</f>
        <v>-0.0654585750381679</v>
      </c>
      <c r="EV38" s="249" t="n">
        <f aca="false">ES38</f>
        <v>13100</v>
      </c>
      <c r="EW38" s="269" t="n">
        <f aca="false">ET38</f>
        <v>-857.507333</v>
      </c>
      <c r="EX38" s="244" t="n">
        <f aca="false">EU38</f>
        <v>-0.0654585750381679</v>
      </c>
      <c r="EY38" s="245" t="n">
        <f aca="false">+FH38/4</f>
        <v>3925</v>
      </c>
      <c r="EZ38" s="268" t="n">
        <f aca="false">+EZ22</f>
        <v>1322</v>
      </c>
      <c r="FA38" s="238" t="n">
        <f aca="false">+EZ38/EY38</f>
        <v>0.336815286624204</v>
      </c>
      <c r="FB38" s="246" t="n">
        <f aca="false">+EY38*2</f>
        <v>7850</v>
      </c>
      <c r="FC38" s="268" t="n">
        <f aca="false">+EZ38+FC22</f>
        <v>215</v>
      </c>
      <c r="FD38" s="240" t="n">
        <f aca="false">+FC38/FB38</f>
        <v>0.0273885350318471</v>
      </c>
      <c r="FE38" s="247" t="n">
        <f aca="false">+EY38*3</f>
        <v>11775</v>
      </c>
      <c r="FF38" s="268" t="n">
        <f aca="false">+FC38+FF22</f>
        <v>468.037</v>
      </c>
      <c r="FG38" s="240" t="n">
        <f aca="false">+FF38/FE38</f>
        <v>0.0397483651804671</v>
      </c>
      <c r="FH38" s="248" t="n">
        <f aca="false">+FL20</f>
        <v>15700</v>
      </c>
      <c r="FI38" s="268"/>
      <c r="FJ38" s="240" t="n">
        <f aca="false">+FI38/FH38</f>
        <v>0</v>
      </c>
      <c r="FK38" s="249" t="n">
        <f aca="false">FH38</f>
        <v>15700</v>
      </c>
      <c r="FL38" s="269" t="n">
        <f aca="false">+FC38</f>
        <v>215</v>
      </c>
      <c r="FM38" s="244" t="n">
        <f aca="false">FJ38</f>
        <v>0</v>
      </c>
      <c r="FO38" s="226"/>
    </row>
    <row r="39" customFormat="false" ht="15" hidden="false" customHeight="false" outlineLevel="0" collapsed="false">
      <c r="B39" s="101"/>
      <c r="C39" s="233" t="s">
        <v>83</v>
      </c>
      <c r="D39" s="234"/>
      <c r="E39" s="252"/>
      <c r="F39" s="115"/>
      <c r="G39" s="170"/>
      <c r="H39" s="253"/>
      <c r="I39" s="115"/>
      <c r="J39" s="172"/>
      <c r="K39" s="254"/>
      <c r="L39" s="115"/>
      <c r="M39" s="170"/>
      <c r="N39" s="253"/>
      <c r="O39" s="115"/>
      <c r="P39" s="172"/>
      <c r="Q39" s="255" t="n">
        <f aca="false">N39</f>
        <v>0</v>
      </c>
      <c r="R39" s="113" t="n">
        <f aca="false">O39</f>
        <v>0</v>
      </c>
      <c r="S39" s="231"/>
      <c r="T39" s="252"/>
      <c r="U39" s="115"/>
      <c r="V39" s="170"/>
      <c r="W39" s="253"/>
      <c r="X39" s="115"/>
      <c r="Y39" s="172"/>
      <c r="Z39" s="254"/>
      <c r="AA39" s="115"/>
      <c r="AB39" s="170"/>
      <c r="AC39" s="253"/>
      <c r="AD39" s="115"/>
      <c r="AE39" s="172"/>
      <c r="AF39" s="255" t="n">
        <f aca="false">AC39</f>
        <v>0</v>
      </c>
      <c r="AG39" s="113" t="n">
        <f aca="false">AD39</f>
        <v>0</v>
      </c>
      <c r="AH39" s="231"/>
      <c r="AI39" s="252"/>
      <c r="AJ39" s="115"/>
      <c r="AK39" s="170"/>
      <c r="AL39" s="253"/>
      <c r="AM39" s="115"/>
      <c r="AN39" s="172"/>
      <c r="AO39" s="254"/>
      <c r="AP39" s="115"/>
      <c r="AQ39" s="170"/>
      <c r="AR39" s="253"/>
      <c r="AS39" s="115"/>
      <c r="AT39" s="172"/>
      <c r="AU39" s="255" t="n">
        <f aca="false">AR39</f>
        <v>0</v>
      </c>
      <c r="AV39" s="113" t="n">
        <f aca="false">AS39</f>
        <v>0</v>
      </c>
      <c r="AW39" s="231"/>
      <c r="AX39" s="252"/>
      <c r="AY39" s="115"/>
      <c r="AZ39" s="170"/>
      <c r="BA39" s="253"/>
      <c r="BB39" s="115"/>
      <c r="BC39" s="172"/>
      <c r="BD39" s="254"/>
      <c r="BE39" s="115"/>
      <c r="BF39" s="170"/>
      <c r="BG39" s="253"/>
      <c r="BH39" s="115"/>
      <c r="BI39" s="172"/>
      <c r="BJ39" s="255" t="n">
        <f aca="false">BG39</f>
        <v>0</v>
      </c>
      <c r="BK39" s="113" t="n">
        <f aca="false">BH39</f>
        <v>0</v>
      </c>
      <c r="BL39" s="231"/>
      <c r="BM39" s="252"/>
      <c r="BN39" s="115"/>
      <c r="BO39" s="170"/>
      <c r="BP39" s="253"/>
      <c r="BQ39" s="115"/>
      <c r="BR39" s="172"/>
      <c r="BS39" s="254"/>
      <c r="BT39" s="115"/>
      <c r="BU39" s="170"/>
      <c r="BV39" s="253"/>
      <c r="BW39" s="115"/>
      <c r="BX39" s="172"/>
      <c r="BY39" s="255" t="n">
        <f aca="false">BV39</f>
        <v>0</v>
      </c>
      <c r="BZ39" s="113" t="n">
        <f aca="false">BW39</f>
        <v>0</v>
      </c>
      <c r="CA39" s="231"/>
      <c r="CB39" s="252"/>
      <c r="CC39" s="115"/>
      <c r="CD39" s="170"/>
      <c r="CE39" s="253"/>
      <c r="CF39" s="115"/>
      <c r="CG39" s="172"/>
      <c r="CH39" s="254"/>
      <c r="CI39" s="115"/>
      <c r="CJ39" s="170"/>
      <c r="CK39" s="253"/>
      <c r="CL39" s="115"/>
      <c r="CM39" s="172"/>
      <c r="CN39" s="255" t="n">
        <f aca="false">CK39</f>
        <v>0</v>
      </c>
      <c r="CO39" s="113" t="n">
        <f aca="false">CL39</f>
        <v>0</v>
      </c>
      <c r="CP39" s="231"/>
      <c r="CQ39" s="252"/>
      <c r="CR39" s="115"/>
      <c r="CS39" s="170"/>
      <c r="CT39" s="253"/>
      <c r="CU39" s="115"/>
      <c r="CV39" s="172"/>
      <c r="CW39" s="254"/>
      <c r="CX39" s="115"/>
      <c r="CY39" s="170"/>
      <c r="CZ39" s="253"/>
      <c r="DA39" s="115"/>
      <c r="DB39" s="172"/>
      <c r="DC39" s="255" t="n">
        <f aca="false">CZ39</f>
        <v>0</v>
      </c>
      <c r="DD39" s="113" t="n">
        <f aca="false">DA39</f>
        <v>0</v>
      </c>
      <c r="DE39" s="231"/>
      <c r="DF39" s="252"/>
      <c r="DG39" s="115"/>
      <c r="DH39" s="170"/>
      <c r="DI39" s="253"/>
      <c r="DJ39" s="115"/>
      <c r="DK39" s="172"/>
      <c r="DL39" s="254"/>
      <c r="DM39" s="115"/>
      <c r="DN39" s="170"/>
      <c r="DO39" s="253"/>
      <c r="DP39" s="115"/>
      <c r="DQ39" s="172"/>
      <c r="DR39" s="255" t="n">
        <f aca="false">DO39</f>
        <v>0</v>
      </c>
      <c r="DS39" s="113" t="n">
        <f aca="false">DP39</f>
        <v>0</v>
      </c>
      <c r="DT39" s="231"/>
      <c r="DU39" s="252"/>
      <c r="DV39" s="115"/>
      <c r="DW39" s="170"/>
      <c r="DX39" s="253"/>
      <c r="DY39" s="115"/>
      <c r="DZ39" s="172"/>
      <c r="EA39" s="254"/>
      <c r="EB39" s="115"/>
      <c r="EC39" s="170"/>
      <c r="ED39" s="253"/>
      <c r="EE39" s="115"/>
      <c r="EF39" s="172"/>
      <c r="EG39" s="255"/>
      <c r="EH39" s="113" t="n">
        <f aca="false">+EH38/EH32</f>
        <v>0.118715585243949</v>
      </c>
      <c r="EI39" s="231"/>
      <c r="EJ39" s="252" t="n">
        <f aca="false">EJ38/$EJ$32</f>
        <v>0.242592592592593</v>
      </c>
      <c r="EK39" s="115" t="n">
        <f aca="false">+EK38/EK32</f>
        <v>-0.0879198899937067</v>
      </c>
      <c r="EL39" s="170" t="n">
        <f aca="false">+EK39/EJ39</f>
        <v>-0.362417867149631</v>
      </c>
      <c r="EM39" s="253" t="n">
        <f aca="false">+EM38/EM32</f>
        <v>0.242592592592593</v>
      </c>
      <c r="EN39" s="115" t="n">
        <f aca="false">+EN38/EN32</f>
        <v>-0.0355234459827096</v>
      </c>
      <c r="EO39" s="172" t="n">
        <f aca="false">+EN39/EM39</f>
        <v>-0.14643252542491</v>
      </c>
      <c r="EP39" s="254" t="n">
        <f aca="false">+EP38/EP32</f>
        <v>0.242592592592593</v>
      </c>
      <c r="EQ39" s="115" t="n">
        <f aca="false">+EQ38/EQ32</f>
        <v>-0.00111365017887128</v>
      </c>
      <c r="ER39" s="172" t="n">
        <f aca="false">+EQ39/EP39</f>
        <v>-0.00459061905794269</v>
      </c>
      <c r="ES39" s="253" t="n">
        <f aca="false">+ES38/ES32</f>
        <v>0.242592592592593</v>
      </c>
      <c r="ET39" s="115" t="n">
        <f aca="false">+ET38/ET32</f>
        <v>-0.0237892507629141</v>
      </c>
      <c r="EU39" s="172" t="n">
        <f aca="false">+ET39/ES39</f>
        <v>-0.098062560396745</v>
      </c>
      <c r="EV39" s="255" t="n">
        <f aca="false">ES39</f>
        <v>0.242592592592593</v>
      </c>
      <c r="EW39" s="113" t="n">
        <f aca="false">ET39</f>
        <v>-0.0237892507629141</v>
      </c>
      <c r="EX39" s="231" t="n">
        <f aca="false">EU39</f>
        <v>-0.098062560396745</v>
      </c>
      <c r="EY39" s="252" t="n">
        <f aca="false">EY38/$EJ$32</f>
        <v>0.290740740740741</v>
      </c>
      <c r="EZ39" s="115" t="n">
        <f aca="false">+EZ38/EZ32</f>
        <v>0.093289111565874</v>
      </c>
      <c r="FA39" s="170" t="n">
        <f aca="false">+EZ39/EY39</f>
        <v>0.320867007933579</v>
      </c>
      <c r="FB39" s="253" t="n">
        <f aca="false">+FB38/FB32</f>
        <v>0.253225806451613</v>
      </c>
      <c r="FC39" s="115" t="n">
        <f aca="false">+FC38/FC32</f>
        <v>0.00811565755699834</v>
      </c>
      <c r="FD39" s="172" t="n">
        <f aca="false">+FC39/FB39</f>
        <v>0.0320490935371909</v>
      </c>
      <c r="FE39" s="254" t="n">
        <f aca="false">+FE38/FE32</f>
        <v>0.253225806451613</v>
      </c>
      <c r="FF39" s="115" t="n">
        <f aca="false">+FF38/FF32</f>
        <v>0.0113029211708447</v>
      </c>
      <c r="FG39" s="172" t="n">
        <f aca="false">+FF39/FE39</f>
        <v>0.0446357396555649</v>
      </c>
      <c r="FH39" s="253" t="n">
        <f aca="false">+FH38/FH32</f>
        <v>0.253225806451613</v>
      </c>
      <c r="FI39" s="115"/>
      <c r="FJ39" s="172" t="n">
        <f aca="false">+FI39/FH39</f>
        <v>0</v>
      </c>
      <c r="FK39" s="255" t="n">
        <f aca="false">FH39</f>
        <v>0.253225806451613</v>
      </c>
      <c r="FL39" s="113" t="n">
        <f aca="false">+FL38/FL32</f>
        <v>0.00811565755699834</v>
      </c>
      <c r="FM39" s="231" t="n">
        <f aca="false">FJ39</f>
        <v>0</v>
      </c>
    </row>
    <row r="40" customFormat="false" ht="15" hidden="false" customHeight="false" outlineLevel="0" collapsed="false">
      <c r="B40" s="101"/>
      <c r="C40" s="270" t="s">
        <v>84</v>
      </c>
      <c r="D40" s="234"/>
      <c r="E40" s="256"/>
      <c r="F40" s="257"/>
      <c r="G40" s="170"/>
      <c r="H40" s="258"/>
      <c r="I40" s="257"/>
      <c r="J40" s="172"/>
      <c r="K40" s="259"/>
      <c r="L40" s="257"/>
      <c r="M40" s="170"/>
      <c r="N40" s="258"/>
      <c r="O40" s="257"/>
      <c r="P40" s="172"/>
      <c r="Q40" s="260" t="n">
        <f aca="false">N40</f>
        <v>0</v>
      </c>
      <c r="R40" s="261" t="n">
        <f aca="false">O40</f>
        <v>0</v>
      </c>
      <c r="S40" s="231"/>
      <c r="T40" s="256"/>
      <c r="U40" s="257"/>
      <c r="V40" s="170"/>
      <c r="W40" s="258"/>
      <c r="X40" s="257"/>
      <c r="Y40" s="172"/>
      <c r="Z40" s="259"/>
      <c r="AA40" s="257"/>
      <c r="AB40" s="170"/>
      <c r="AC40" s="258"/>
      <c r="AD40" s="257"/>
      <c r="AE40" s="172"/>
      <c r="AF40" s="260" t="n">
        <f aca="false">AC40</f>
        <v>0</v>
      </c>
      <c r="AG40" s="261" t="n">
        <f aca="false">AD40</f>
        <v>0</v>
      </c>
      <c r="AH40" s="231"/>
      <c r="AI40" s="256"/>
      <c r="AJ40" s="257"/>
      <c r="AK40" s="170"/>
      <c r="AL40" s="258"/>
      <c r="AM40" s="257"/>
      <c r="AN40" s="172"/>
      <c r="AO40" s="259"/>
      <c r="AP40" s="257"/>
      <c r="AQ40" s="170"/>
      <c r="AR40" s="258"/>
      <c r="AS40" s="257"/>
      <c r="AT40" s="172"/>
      <c r="AU40" s="260" t="n">
        <f aca="false">AR40</f>
        <v>0</v>
      </c>
      <c r="AV40" s="261" t="n">
        <f aca="false">AS40</f>
        <v>0</v>
      </c>
      <c r="AW40" s="231"/>
      <c r="AX40" s="256"/>
      <c r="AY40" s="257"/>
      <c r="AZ40" s="170"/>
      <c r="BA40" s="258"/>
      <c r="BB40" s="257"/>
      <c r="BC40" s="172"/>
      <c r="BD40" s="259"/>
      <c r="BE40" s="257"/>
      <c r="BF40" s="170"/>
      <c r="BG40" s="258"/>
      <c r="BH40" s="257"/>
      <c r="BI40" s="172"/>
      <c r="BJ40" s="260" t="n">
        <f aca="false">BG40</f>
        <v>0</v>
      </c>
      <c r="BK40" s="261" t="n">
        <f aca="false">BH40</f>
        <v>0</v>
      </c>
      <c r="BL40" s="231"/>
      <c r="BM40" s="256"/>
      <c r="BN40" s="257"/>
      <c r="BO40" s="170"/>
      <c r="BP40" s="258"/>
      <c r="BQ40" s="257"/>
      <c r="BR40" s="172"/>
      <c r="BS40" s="259"/>
      <c r="BT40" s="257"/>
      <c r="BU40" s="170"/>
      <c r="BV40" s="258"/>
      <c r="BW40" s="257"/>
      <c r="BX40" s="172"/>
      <c r="BY40" s="260" t="n">
        <f aca="false">BV40</f>
        <v>0</v>
      </c>
      <c r="BZ40" s="261" t="n">
        <f aca="false">BW40</f>
        <v>0</v>
      </c>
      <c r="CA40" s="231"/>
      <c r="CB40" s="256"/>
      <c r="CC40" s="257"/>
      <c r="CD40" s="170"/>
      <c r="CE40" s="258"/>
      <c r="CF40" s="257"/>
      <c r="CG40" s="172"/>
      <c r="CH40" s="259"/>
      <c r="CI40" s="257"/>
      <c r="CJ40" s="170"/>
      <c r="CK40" s="258"/>
      <c r="CL40" s="257"/>
      <c r="CM40" s="172"/>
      <c r="CN40" s="260" t="n">
        <f aca="false">CK40</f>
        <v>0</v>
      </c>
      <c r="CO40" s="261" t="n">
        <f aca="false">CL40</f>
        <v>0</v>
      </c>
      <c r="CP40" s="231"/>
      <c r="CQ40" s="256"/>
      <c r="CR40" s="257"/>
      <c r="CS40" s="170"/>
      <c r="CT40" s="258"/>
      <c r="CU40" s="257"/>
      <c r="CV40" s="172"/>
      <c r="CW40" s="259"/>
      <c r="CX40" s="257"/>
      <c r="CY40" s="170"/>
      <c r="CZ40" s="258"/>
      <c r="DA40" s="257"/>
      <c r="DB40" s="172"/>
      <c r="DC40" s="260" t="n">
        <f aca="false">CZ40</f>
        <v>0</v>
      </c>
      <c r="DD40" s="261" t="n">
        <f aca="false">DA40</f>
        <v>0</v>
      </c>
      <c r="DE40" s="231"/>
      <c r="DF40" s="256"/>
      <c r="DG40" s="257"/>
      <c r="DH40" s="170"/>
      <c r="DI40" s="258"/>
      <c r="DJ40" s="257"/>
      <c r="DK40" s="172"/>
      <c r="DL40" s="259"/>
      <c r="DM40" s="257"/>
      <c r="DN40" s="170"/>
      <c r="DO40" s="258"/>
      <c r="DP40" s="257"/>
      <c r="DQ40" s="172"/>
      <c r="DR40" s="260" t="n">
        <f aca="false">DO40</f>
        <v>0</v>
      </c>
      <c r="DS40" s="261" t="n">
        <f aca="false">DP40</f>
        <v>0</v>
      </c>
      <c r="DT40" s="231"/>
      <c r="DU40" s="169"/>
      <c r="DV40" s="257"/>
      <c r="DW40" s="170"/>
      <c r="DX40" s="171"/>
      <c r="DY40" s="257"/>
      <c r="DZ40" s="172"/>
      <c r="EA40" s="173"/>
      <c r="EB40" s="257"/>
      <c r="EC40" s="170"/>
      <c r="ED40" s="258"/>
      <c r="EE40" s="257"/>
      <c r="EF40" s="172"/>
      <c r="EG40" s="230"/>
      <c r="EH40" s="93" t="n">
        <v>50</v>
      </c>
      <c r="EI40" s="231"/>
      <c r="EJ40" s="169" t="n">
        <v>0</v>
      </c>
      <c r="EK40" s="257" t="n">
        <v>-25</v>
      </c>
      <c r="EL40" s="170" t="str">
        <f aca="false">IFERROR(+EK40/EJ40,"")</f>
        <v/>
      </c>
      <c r="EM40" s="171" t="n">
        <f aca="false">+EJ40*2</f>
        <v>0</v>
      </c>
      <c r="EN40" s="257" t="n">
        <v>-291</v>
      </c>
      <c r="EO40" s="172" t="str">
        <f aca="false">IFERROR(+EN40/EM40,"")</f>
        <v/>
      </c>
      <c r="EP40" s="173" t="n">
        <f aca="false">+EJ40*3</f>
        <v>0</v>
      </c>
      <c r="EQ40" s="271" t="n">
        <v>-533.479</v>
      </c>
      <c r="ER40" s="170"/>
      <c r="ES40" s="258" t="n">
        <v>0</v>
      </c>
      <c r="ET40" s="175" t="n">
        <v>-813</v>
      </c>
      <c r="EU40" s="172"/>
      <c r="EV40" s="260" t="n">
        <f aca="false">ES40</f>
        <v>0</v>
      </c>
      <c r="EW40" s="272" t="n">
        <f aca="false">ET40</f>
        <v>-813</v>
      </c>
      <c r="EX40" s="231" t="n">
        <f aca="false">EU40</f>
        <v>0</v>
      </c>
      <c r="EY40" s="169" t="n">
        <v>0</v>
      </c>
      <c r="EZ40" s="257" t="n">
        <v>-179</v>
      </c>
      <c r="FA40" s="170" t="str">
        <f aca="false">IFERROR(+EZ40/EY40,"")</f>
        <v/>
      </c>
      <c r="FB40" s="171" t="n">
        <f aca="false">+EY40*2</f>
        <v>0</v>
      </c>
      <c r="FC40" s="257" t="n">
        <v>-793</v>
      </c>
      <c r="FD40" s="172" t="str">
        <f aca="false">IFERROR(+FC40/FB40,"")</f>
        <v/>
      </c>
      <c r="FE40" s="173" t="n">
        <f aca="false">+EY40*3</f>
        <v>0</v>
      </c>
      <c r="FF40" s="271" t="n">
        <v>-7888.495867</v>
      </c>
      <c r="FG40" s="170"/>
      <c r="FH40" s="258" t="n">
        <v>0</v>
      </c>
      <c r="FI40" s="175"/>
      <c r="FJ40" s="172"/>
      <c r="FK40" s="260" t="n">
        <f aca="false">FH40</f>
        <v>0</v>
      </c>
      <c r="FL40" s="261" t="n">
        <f aca="false">+FC40</f>
        <v>-793</v>
      </c>
      <c r="FM40" s="231" t="n">
        <f aca="false">FJ40</f>
        <v>0</v>
      </c>
    </row>
    <row r="41" customFormat="false" ht="15" hidden="false" customHeight="false" outlineLevel="0" collapsed="false">
      <c r="B41" s="101"/>
      <c r="C41" s="270" t="s">
        <v>85</v>
      </c>
      <c r="D41" s="234"/>
      <c r="E41" s="256"/>
      <c r="F41" s="257"/>
      <c r="G41" s="170"/>
      <c r="H41" s="258"/>
      <c r="I41" s="257"/>
      <c r="J41" s="172"/>
      <c r="K41" s="259"/>
      <c r="L41" s="257"/>
      <c r="M41" s="170"/>
      <c r="N41" s="258"/>
      <c r="O41" s="257"/>
      <c r="P41" s="172"/>
      <c r="Q41" s="260"/>
      <c r="R41" s="261"/>
      <c r="S41" s="231"/>
      <c r="T41" s="256"/>
      <c r="U41" s="257"/>
      <c r="V41" s="170"/>
      <c r="W41" s="258"/>
      <c r="X41" s="257"/>
      <c r="Y41" s="172"/>
      <c r="Z41" s="259"/>
      <c r="AA41" s="257"/>
      <c r="AB41" s="170"/>
      <c r="AC41" s="258"/>
      <c r="AD41" s="257"/>
      <c r="AE41" s="172"/>
      <c r="AF41" s="260"/>
      <c r="AG41" s="261"/>
      <c r="AH41" s="231"/>
      <c r="AI41" s="256"/>
      <c r="AJ41" s="257"/>
      <c r="AK41" s="170"/>
      <c r="AL41" s="258"/>
      <c r="AM41" s="257"/>
      <c r="AN41" s="172"/>
      <c r="AO41" s="259"/>
      <c r="AP41" s="257"/>
      <c r="AQ41" s="170"/>
      <c r="AR41" s="258"/>
      <c r="AS41" s="257"/>
      <c r="AT41" s="172"/>
      <c r="AU41" s="260"/>
      <c r="AV41" s="261"/>
      <c r="AW41" s="231"/>
      <c r="AX41" s="256"/>
      <c r="AY41" s="257"/>
      <c r="AZ41" s="170"/>
      <c r="BA41" s="258"/>
      <c r="BB41" s="257"/>
      <c r="BC41" s="172"/>
      <c r="BD41" s="259"/>
      <c r="BE41" s="257"/>
      <c r="BF41" s="170"/>
      <c r="BG41" s="258"/>
      <c r="BH41" s="257"/>
      <c r="BI41" s="172"/>
      <c r="BJ41" s="260"/>
      <c r="BK41" s="261"/>
      <c r="BL41" s="231"/>
      <c r="BM41" s="256"/>
      <c r="BN41" s="257"/>
      <c r="BO41" s="170"/>
      <c r="BP41" s="258"/>
      <c r="BQ41" s="257"/>
      <c r="BR41" s="172"/>
      <c r="BS41" s="259"/>
      <c r="BT41" s="257"/>
      <c r="BU41" s="170"/>
      <c r="BV41" s="258"/>
      <c r="BW41" s="257"/>
      <c r="BX41" s="172"/>
      <c r="BY41" s="260"/>
      <c r="BZ41" s="261"/>
      <c r="CA41" s="231"/>
      <c r="CB41" s="256"/>
      <c r="CC41" s="257"/>
      <c r="CD41" s="170"/>
      <c r="CE41" s="258"/>
      <c r="CF41" s="257"/>
      <c r="CG41" s="172"/>
      <c r="CH41" s="259"/>
      <c r="CI41" s="257"/>
      <c r="CJ41" s="170"/>
      <c r="CK41" s="258"/>
      <c r="CL41" s="257"/>
      <c r="CM41" s="172"/>
      <c r="CN41" s="260"/>
      <c r="CO41" s="261"/>
      <c r="CP41" s="231"/>
      <c r="CQ41" s="256"/>
      <c r="CR41" s="257"/>
      <c r="CS41" s="170"/>
      <c r="CT41" s="258"/>
      <c r="CU41" s="257"/>
      <c r="CV41" s="172"/>
      <c r="CW41" s="259"/>
      <c r="CX41" s="257"/>
      <c r="CY41" s="170"/>
      <c r="CZ41" s="258"/>
      <c r="DA41" s="257"/>
      <c r="DB41" s="172"/>
      <c r="DC41" s="260"/>
      <c r="DD41" s="261"/>
      <c r="DE41" s="231"/>
      <c r="DF41" s="256"/>
      <c r="DG41" s="257"/>
      <c r="DH41" s="170"/>
      <c r="DI41" s="258"/>
      <c r="DJ41" s="257"/>
      <c r="DK41" s="172"/>
      <c r="DL41" s="259"/>
      <c r="DM41" s="257"/>
      <c r="DN41" s="170"/>
      <c r="DO41" s="258"/>
      <c r="DP41" s="257"/>
      <c r="DQ41" s="172"/>
      <c r="DR41" s="260"/>
      <c r="DS41" s="261"/>
      <c r="DT41" s="231"/>
      <c r="DU41" s="169"/>
      <c r="DV41" s="257"/>
      <c r="DW41" s="170"/>
      <c r="DX41" s="171"/>
      <c r="DY41" s="257"/>
      <c r="DZ41" s="172"/>
      <c r="EA41" s="173"/>
      <c r="EB41" s="257"/>
      <c r="EC41" s="170"/>
      <c r="ED41" s="258"/>
      <c r="EE41" s="257"/>
      <c r="EF41" s="172"/>
      <c r="EG41" s="230"/>
      <c r="EH41" s="93" t="n">
        <v>573</v>
      </c>
      <c r="EI41" s="231"/>
      <c r="EJ41" s="169" t="n">
        <f aca="false">+ES41/4</f>
        <v>0</v>
      </c>
      <c r="EK41" s="257" t="n">
        <v>494</v>
      </c>
      <c r="EL41" s="170" t="str">
        <f aca="false">IFERROR(+EK41/EJ41,"")</f>
        <v/>
      </c>
      <c r="EM41" s="171" t="n">
        <f aca="false">+EJ41*2</f>
        <v>0</v>
      </c>
      <c r="EN41" s="257" t="n">
        <v>136</v>
      </c>
      <c r="EO41" s="172" t="str">
        <f aca="false">IFERROR(+EN41/EM41,"")</f>
        <v/>
      </c>
      <c r="EP41" s="173" t="n">
        <f aca="false">+EJ41*3</f>
        <v>0</v>
      </c>
      <c r="EQ41" s="262" t="n">
        <v>674.34055</v>
      </c>
      <c r="ER41" s="170"/>
      <c r="ES41" s="258" t="n">
        <v>0</v>
      </c>
      <c r="ET41" s="106" t="n">
        <v>1387</v>
      </c>
      <c r="EU41" s="172"/>
      <c r="EV41" s="260" t="n">
        <f aca="false">ES41</f>
        <v>0</v>
      </c>
      <c r="EW41" s="265" t="n">
        <f aca="false">ET41</f>
        <v>1387</v>
      </c>
      <c r="EX41" s="231" t="n">
        <f aca="false">EU41</f>
        <v>0</v>
      </c>
      <c r="EY41" s="169" t="n">
        <f aca="false">+FH41/4</f>
        <v>0</v>
      </c>
      <c r="EZ41" s="257" t="n">
        <v>582</v>
      </c>
      <c r="FA41" s="170" t="str">
        <f aca="false">IFERROR(+EZ41/EY41,"")</f>
        <v/>
      </c>
      <c r="FB41" s="171" t="n">
        <f aca="false">+EY41*2</f>
        <v>0</v>
      </c>
      <c r="FC41" s="175" t="n">
        <v>-5236</v>
      </c>
      <c r="FD41" s="172" t="str">
        <f aca="false">IFERROR(+FC41/FB41,"")</f>
        <v/>
      </c>
      <c r="FE41" s="173" t="n">
        <f aca="false">+EY41*3</f>
        <v>0</v>
      </c>
      <c r="FF41" s="262" t="n">
        <v>1717.107871</v>
      </c>
      <c r="FG41" s="170"/>
      <c r="FH41" s="258" t="n">
        <v>0</v>
      </c>
      <c r="FI41" s="106"/>
      <c r="FJ41" s="172"/>
      <c r="FK41" s="260" t="n">
        <f aca="false">FH41</f>
        <v>0</v>
      </c>
      <c r="FL41" s="272" t="n">
        <f aca="false">+FC41</f>
        <v>-5236</v>
      </c>
      <c r="FM41" s="231" t="n">
        <f aca="false">FJ41</f>
        <v>0</v>
      </c>
    </row>
    <row r="42" customFormat="false" ht="15" hidden="false" customHeight="false" outlineLevel="0" collapsed="false">
      <c r="B42" s="101"/>
      <c r="C42" s="270" t="s">
        <v>86</v>
      </c>
      <c r="D42" s="234"/>
      <c r="E42" s="256"/>
      <c r="F42" s="257"/>
      <c r="G42" s="170"/>
      <c r="H42" s="258"/>
      <c r="I42" s="257"/>
      <c r="J42" s="172"/>
      <c r="K42" s="259"/>
      <c r="L42" s="257"/>
      <c r="M42" s="170"/>
      <c r="N42" s="258"/>
      <c r="O42" s="257"/>
      <c r="P42" s="172"/>
      <c r="Q42" s="260" t="n">
        <f aca="false">N42</f>
        <v>0</v>
      </c>
      <c r="R42" s="261" t="n">
        <f aca="false">O42</f>
        <v>0</v>
      </c>
      <c r="S42" s="231"/>
      <c r="T42" s="256"/>
      <c r="U42" s="257"/>
      <c r="V42" s="170"/>
      <c r="W42" s="258"/>
      <c r="X42" s="257"/>
      <c r="Y42" s="172"/>
      <c r="Z42" s="259"/>
      <c r="AA42" s="257"/>
      <c r="AB42" s="170"/>
      <c r="AC42" s="258"/>
      <c r="AD42" s="257"/>
      <c r="AE42" s="172"/>
      <c r="AF42" s="260" t="n">
        <f aca="false">AC42</f>
        <v>0</v>
      </c>
      <c r="AG42" s="261" t="n">
        <f aca="false">AD42</f>
        <v>0</v>
      </c>
      <c r="AH42" s="231"/>
      <c r="AI42" s="256"/>
      <c r="AJ42" s="257"/>
      <c r="AK42" s="170"/>
      <c r="AL42" s="258"/>
      <c r="AM42" s="257"/>
      <c r="AN42" s="172"/>
      <c r="AO42" s="259"/>
      <c r="AP42" s="257"/>
      <c r="AQ42" s="170"/>
      <c r="AR42" s="258"/>
      <c r="AS42" s="257"/>
      <c r="AT42" s="172"/>
      <c r="AU42" s="260" t="n">
        <f aca="false">AR42</f>
        <v>0</v>
      </c>
      <c r="AV42" s="261" t="n">
        <f aca="false">AS42</f>
        <v>0</v>
      </c>
      <c r="AW42" s="231"/>
      <c r="AX42" s="256"/>
      <c r="AY42" s="257"/>
      <c r="AZ42" s="170"/>
      <c r="BA42" s="258"/>
      <c r="BB42" s="257"/>
      <c r="BC42" s="172"/>
      <c r="BD42" s="259"/>
      <c r="BE42" s="257"/>
      <c r="BF42" s="170"/>
      <c r="BG42" s="258"/>
      <c r="BH42" s="257"/>
      <c r="BI42" s="172"/>
      <c r="BJ42" s="260" t="n">
        <f aca="false">BG42</f>
        <v>0</v>
      </c>
      <c r="BK42" s="261" t="n">
        <f aca="false">BH42</f>
        <v>0</v>
      </c>
      <c r="BL42" s="231"/>
      <c r="BM42" s="256"/>
      <c r="BN42" s="257"/>
      <c r="BO42" s="170"/>
      <c r="BP42" s="258"/>
      <c r="BQ42" s="257"/>
      <c r="BR42" s="172"/>
      <c r="BS42" s="259"/>
      <c r="BT42" s="257"/>
      <c r="BU42" s="170"/>
      <c r="BV42" s="258"/>
      <c r="BW42" s="257"/>
      <c r="BX42" s="172"/>
      <c r="BY42" s="260" t="n">
        <f aca="false">BV42</f>
        <v>0</v>
      </c>
      <c r="BZ42" s="261" t="n">
        <f aca="false">BW42</f>
        <v>0</v>
      </c>
      <c r="CA42" s="231"/>
      <c r="CB42" s="256"/>
      <c r="CC42" s="257"/>
      <c r="CD42" s="170"/>
      <c r="CE42" s="258"/>
      <c r="CF42" s="257"/>
      <c r="CG42" s="172"/>
      <c r="CH42" s="259"/>
      <c r="CI42" s="257"/>
      <c r="CJ42" s="170"/>
      <c r="CK42" s="258"/>
      <c r="CL42" s="257"/>
      <c r="CM42" s="172"/>
      <c r="CN42" s="260" t="n">
        <f aca="false">CK42</f>
        <v>0</v>
      </c>
      <c r="CO42" s="261" t="n">
        <f aca="false">CL42</f>
        <v>0</v>
      </c>
      <c r="CP42" s="231"/>
      <c r="CQ42" s="256"/>
      <c r="CR42" s="257"/>
      <c r="CS42" s="170"/>
      <c r="CT42" s="258"/>
      <c r="CU42" s="257"/>
      <c r="CV42" s="172"/>
      <c r="CW42" s="259"/>
      <c r="CX42" s="257"/>
      <c r="CY42" s="170"/>
      <c r="CZ42" s="258"/>
      <c r="DA42" s="257"/>
      <c r="DB42" s="172"/>
      <c r="DC42" s="260" t="n">
        <f aca="false">CZ42</f>
        <v>0</v>
      </c>
      <c r="DD42" s="261" t="n">
        <f aca="false">DA42</f>
        <v>0</v>
      </c>
      <c r="DE42" s="231"/>
      <c r="DF42" s="256"/>
      <c r="DG42" s="257"/>
      <c r="DH42" s="170"/>
      <c r="DI42" s="258"/>
      <c r="DJ42" s="257"/>
      <c r="DK42" s="172"/>
      <c r="DL42" s="259"/>
      <c r="DM42" s="257"/>
      <c r="DN42" s="170"/>
      <c r="DO42" s="258"/>
      <c r="DP42" s="257"/>
      <c r="DQ42" s="172"/>
      <c r="DR42" s="260" t="n">
        <f aca="false">DO42</f>
        <v>0</v>
      </c>
      <c r="DS42" s="261" t="n">
        <f aca="false">DP42</f>
        <v>0</v>
      </c>
      <c r="DT42" s="231"/>
      <c r="DU42" s="169"/>
      <c r="DV42" s="262"/>
      <c r="DW42" s="170"/>
      <c r="DX42" s="171"/>
      <c r="DY42" s="262"/>
      <c r="DZ42" s="172"/>
      <c r="EA42" s="173"/>
      <c r="EB42" s="262"/>
      <c r="EC42" s="170"/>
      <c r="ED42" s="171"/>
      <c r="EE42" s="106"/>
      <c r="EF42" s="172"/>
      <c r="EG42" s="230"/>
      <c r="EH42" s="93" t="n">
        <v>1178.267347</v>
      </c>
      <c r="EI42" s="231"/>
      <c r="EJ42" s="169" t="n">
        <f aca="false">+ES42/4</f>
        <v>650</v>
      </c>
      <c r="EK42" s="262" t="n">
        <v>221</v>
      </c>
      <c r="EL42" s="170" t="n">
        <f aca="false">+EK42/EJ42</f>
        <v>0.34</v>
      </c>
      <c r="EM42" s="171" t="n">
        <f aca="false">+EJ42*2</f>
        <v>1300</v>
      </c>
      <c r="EN42" s="262" t="n">
        <v>134</v>
      </c>
      <c r="EO42" s="172" t="n">
        <f aca="false">+EN42/EM42</f>
        <v>0.103076923076923</v>
      </c>
      <c r="EP42" s="173" t="n">
        <f aca="false">+EJ42*3</f>
        <v>1950</v>
      </c>
      <c r="EQ42" s="262" t="n">
        <v>527.54838</v>
      </c>
      <c r="ER42" s="172" t="n">
        <f aca="false">+EQ42/EP42</f>
        <v>0.270537630769231</v>
      </c>
      <c r="ES42" s="171" t="n">
        <v>2600</v>
      </c>
      <c r="ET42" s="106" t="n">
        <v>2092</v>
      </c>
      <c r="EU42" s="172" t="n">
        <f aca="false">+ET42/ES42</f>
        <v>0.804615384615385</v>
      </c>
      <c r="EV42" s="230" t="n">
        <f aca="false">ES42</f>
        <v>2600</v>
      </c>
      <c r="EW42" s="93" t="n">
        <f aca="false">ET42</f>
        <v>2092</v>
      </c>
      <c r="EX42" s="231" t="n">
        <f aca="false">EU42</f>
        <v>0.804615384615385</v>
      </c>
      <c r="EY42" s="169" t="n">
        <f aca="false">+FH42/4</f>
        <v>775</v>
      </c>
      <c r="EZ42" s="262" t="n">
        <v>69</v>
      </c>
      <c r="FA42" s="170" t="n">
        <f aca="false">+EZ42/EY42</f>
        <v>0.0890322580645161</v>
      </c>
      <c r="FB42" s="171" t="n">
        <f aca="false">+EY42*2</f>
        <v>1550</v>
      </c>
      <c r="FC42" s="271" t="n">
        <f aca="false">+FC10-FC11</f>
        <v>-1873</v>
      </c>
      <c r="FD42" s="172" t="n">
        <f aca="false">+FC42/FB42</f>
        <v>-1.20838709677419</v>
      </c>
      <c r="FE42" s="173" t="n">
        <f aca="false">+EY42*3</f>
        <v>2325</v>
      </c>
      <c r="FF42" s="271" t="n">
        <f aca="false">+FF10-FF11</f>
        <v>450.87</v>
      </c>
      <c r="FG42" s="172" t="n">
        <f aca="false">+FF42/FE42</f>
        <v>0.193922580645161</v>
      </c>
      <c r="FH42" s="171" t="n">
        <v>3100</v>
      </c>
      <c r="FI42" s="106"/>
      <c r="FJ42" s="172" t="n">
        <f aca="false">+FI42/FH42</f>
        <v>0</v>
      </c>
      <c r="FK42" s="230" t="n">
        <f aca="false">FH42</f>
        <v>3100</v>
      </c>
      <c r="FL42" s="273" t="n">
        <f aca="false">+FC42</f>
        <v>-1873</v>
      </c>
      <c r="FM42" s="231" t="n">
        <f aca="false">FJ42</f>
        <v>0</v>
      </c>
    </row>
    <row r="43" s="3" customFormat="true" ht="15" hidden="false" customHeight="false" outlineLevel="0" collapsed="false">
      <c r="B43" s="235" t="s">
        <v>87</v>
      </c>
      <c r="C43" s="235"/>
      <c r="D43" s="235"/>
      <c r="E43" s="236"/>
      <c r="F43" s="266"/>
      <c r="G43" s="238" t="e">
        <f aca="false">F43/E43</f>
        <v>#DIV/0!</v>
      </c>
      <c r="H43" s="239"/>
      <c r="I43" s="266"/>
      <c r="J43" s="240"/>
      <c r="K43" s="241"/>
      <c r="L43" s="266"/>
      <c r="M43" s="238"/>
      <c r="N43" s="239"/>
      <c r="O43" s="266"/>
      <c r="P43" s="240"/>
      <c r="Q43" s="242" t="n">
        <f aca="false">N43</f>
        <v>0</v>
      </c>
      <c r="R43" s="143" t="n">
        <f aca="false">O43</f>
        <v>0</v>
      </c>
      <c r="S43" s="244" t="n">
        <f aca="false">P43</f>
        <v>0</v>
      </c>
      <c r="T43" s="236"/>
      <c r="U43" s="266"/>
      <c r="V43" s="238" t="e">
        <f aca="false">U43/T43</f>
        <v>#DIV/0!</v>
      </c>
      <c r="W43" s="239"/>
      <c r="X43" s="266"/>
      <c r="Y43" s="240"/>
      <c r="Z43" s="241"/>
      <c r="AA43" s="266"/>
      <c r="AB43" s="238"/>
      <c r="AC43" s="239"/>
      <c r="AD43" s="266"/>
      <c r="AE43" s="240"/>
      <c r="AF43" s="242" t="n">
        <f aca="false">AC43</f>
        <v>0</v>
      </c>
      <c r="AG43" s="143" t="n">
        <f aca="false">AD43</f>
        <v>0</v>
      </c>
      <c r="AH43" s="244" t="n">
        <f aca="false">AE43</f>
        <v>0</v>
      </c>
      <c r="AI43" s="236"/>
      <c r="AJ43" s="266"/>
      <c r="AK43" s="238" t="e">
        <f aca="false">AJ43/AI43</f>
        <v>#DIV/0!</v>
      </c>
      <c r="AL43" s="239"/>
      <c r="AM43" s="266"/>
      <c r="AN43" s="240"/>
      <c r="AO43" s="241"/>
      <c r="AP43" s="266"/>
      <c r="AQ43" s="238"/>
      <c r="AR43" s="239"/>
      <c r="AS43" s="266"/>
      <c r="AT43" s="240"/>
      <c r="AU43" s="242" t="n">
        <f aca="false">AR43</f>
        <v>0</v>
      </c>
      <c r="AV43" s="143" t="n">
        <f aca="false">AS43</f>
        <v>0</v>
      </c>
      <c r="AW43" s="244" t="n">
        <f aca="false">AT43</f>
        <v>0</v>
      </c>
      <c r="AX43" s="236"/>
      <c r="AY43" s="266"/>
      <c r="AZ43" s="238" t="e">
        <f aca="false">AY43/AX43</f>
        <v>#DIV/0!</v>
      </c>
      <c r="BA43" s="239"/>
      <c r="BB43" s="266"/>
      <c r="BC43" s="240"/>
      <c r="BD43" s="241"/>
      <c r="BE43" s="266"/>
      <c r="BF43" s="238"/>
      <c r="BG43" s="239"/>
      <c r="BH43" s="266"/>
      <c r="BI43" s="240"/>
      <c r="BJ43" s="242" t="n">
        <f aca="false">BG43</f>
        <v>0</v>
      </c>
      <c r="BK43" s="143" t="n">
        <f aca="false">BH43</f>
        <v>0</v>
      </c>
      <c r="BL43" s="244" t="n">
        <f aca="false">BI43</f>
        <v>0</v>
      </c>
      <c r="BM43" s="236"/>
      <c r="BN43" s="266"/>
      <c r="BO43" s="238" t="e">
        <f aca="false">BN43/BM43</f>
        <v>#DIV/0!</v>
      </c>
      <c r="BP43" s="239"/>
      <c r="BQ43" s="266"/>
      <c r="BR43" s="240"/>
      <c r="BS43" s="241"/>
      <c r="BT43" s="266"/>
      <c r="BU43" s="238"/>
      <c r="BV43" s="239"/>
      <c r="BW43" s="266"/>
      <c r="BX43" s="240"/>
      <c r="BY43" s="242" t="n">
        <f aca="false">BV43</f>
        <v>0</v>
      </c>
      <c r="BZ43" s="143" t="n">
        <f aca="false">BW43</f>
        <v>0</v>
      </c>
      <c r="CA43" s="244" t="n">
        <f aca="false">BX43</f>
        <v>0</v>
      </c>
      <c r="CB43" s="236"/>
      <c r="CC43" s="266"/>
      <c r="CD43" s="238" t="e">
        <f aca="false">CC43/CB43</f>
        <v>#DIV/0!</v>
      </c>
      <c r="CE43" s="239"/>
      <c r="CF43" s="266"/>
      <c r="CG43" s="240"/>
      <c r="CH43" s="241"/>
      <c r="CI43" s="266"/>
      <c r="CJ43" s="238"/>
      <c r="CK43" s="239"/>
      <c r="CL43" s="266"/>
      <c r="CM43" s="240"/>
      <c r="CN43" s="242" t="n">
        <f aca="false">CK43</f>
        <v>0</v>
      </c>
      <c r="CO43" s="143" t="n">
        <f aca="false">CL43</f>
        <v>0</v>
      </c>
      <c r="CP43" s="244" t="n">
        <f aca="false">CM43</f>
        <v>0</v>
      </c>
      <c r="CQ43" s="236"/>
      <c r="CR43" s="266"/>
      <c r="CS43" s="238" t="e">
        <f aca="false">CR43/CQ43</f>
        <v>#DIV/0!</v>
      </c>
      <c r="CT43" s="239"/>
      <c r="CU43" s="266"/>
      <c r="CV43" s="240"/>
      <c r="CW43" s="241"/>
      <c r="CX43" s="266"/>
      <c r="CY43" s="238"/>
      <c r="CZ43" s="239"/>
      <c r="DA43" s="266"/>
      <c r="DB43" s="240"/>
      <c r="DC43" s="242" t="n">
        <f aca="false">CZ43</f>
        <v>0</v>
      </c>
      <c r="DD43" s="143" t="n">
        <f aca="false">DA43</f>
        <v>0</v>
      </c>
      <c r="DE43" s="244" t="n">
        <f aca="false">DB43</f>
        <v>0</v>
      </c>
      <c r="DF43" s="236"/>
      <c r="DG43" s="266"/>
      <c r="DH43" s="238" t="e">
        <f aca="false">DG43/DF43</f>
        <v>#DIV/0!</v>
      </c>
      <c r="DI43" s="239"/>
      <c r="DJ43" s="266"/>
      <c r="DK43" s="240"/>
      <c r="DL43" s="241"/>
      <c r="DM43" s="266"/>
      <c r="DN43" s="238"/>
      <c r="DO43" s="239"/>
      <c r="DP43" s="266"/>
      <c r="DQ43" s="240"/>
      <c r="DR43" s="242" t="n">
        <f aca="false">DO43</f>
        <v>0</v>
      </c>
      <c r="DS43" s="143" t="n">
        <f aca="false">DP43</f>
        <v>0</v>
      </c>
      <c r="DT43" s="244" t="n">
        <f aca="false">DQ43</f>
        <v>0</v>
      </c>
      <c r="DU43" s="245"/>
      <c r="DV43" s="266"/>
      <c r="DW43" s="238"/>
      <c r="DX43" s="246"/>
      <c r="DY43" s="266"/>
      <c r="DZ43" s="240"/>
      <c r="EA43" s="247"/>
      <c r="EB43" s="266"/>
      <c r="EC43" s="238"/>
      <c r="ED43" s="248"/>
      <c r="EE43" s="266"/>
      <c r="EF43" s="240"/>
      <c r="EG43" s="249"/>
      <c r="EH43" s="267" t="n">
        <v>5033.952838</v>
      </c>
      <c r="EI43" s="244"/>
      <c r="EJ43" s="245" t="n">
        <f aca="false">+ES43/4</f>
        <v>2625</v>
      </c>
      <c r="EK43" s="268" t="n">
        <f aca="false">+EK25</f>
        <v>-393.40796</v>
      </c>
      <c r="EL43" s="238" t="n">
        <f aca="false">+EK43/EJ43</f>
        <v>-0.149869699047619</v>
      </c>
      <c r="EM43" s="246" t="n">
        <f aca="false">+EJ43*2</f>
        <v>5250</v>
      </c>
      <c r="EN43" s="268" t="n">
        <f aca="false">+EK43+EN11</f>
        <v>-293.729217</v>
      </c>
      <c r="EO43" s="240" t="n">
        <f aca="false">+EN43/EM43</f>
        <v>-0.0559484222857143</v>
      </c>
      <c r="EP43" s="247" t="n">
        <f aca="false">+EJ43*3</f>
        <v>7875</v>
      </c>
      <c r="EQ43" s="268" t="n">
        <v>-417.194163</v>
      </c>
      <c r="ER43" s="240" t="n">
        <f aca="false">+EQ43/EP43</f>
        <v>-0.0529770365714286</v>
      </c>
      <c r="ES43" s="248" t="n">
        <f aca="false">+EW23</f>
        <v>10500</v>
      </c>
      <c r="ET43" s="268" t="n">
        <f aca="false">+EQ43+ET25</f>
        <v>-2375.194163</v>
      </c>
      <c r="EU43" s="240" t="n">
        <f aca="false">+ET43/ES43</f>
        <v>-0.226208967904762</v>
      </c>
      <c r="EV43" s="249" t="n">
        <f aca="false">ES43</f>
        <v>10500</v>
      </c>
      <c r="EW43" s="269" t="n">
        <f aca="false">ET43</f>
        <v>-2375.194163</v>
      </c>
      <c r="EX43" s="244" t="n">
        <f aca="false">EU43</f>
        <v>-0.226208967904762</v>
      </c>
      <c r="EY43" s="245" t="n">
        <f aca="false">+FH43/4</f>
        <v>3150</v>
      </c>
      <c r="EZ43" s="268" t="n">
        <f aca="false">+EZ25</f>
        <v>1353</v>
      </c>
      <c r="FA43" s="238" t="n">
        <f aca="false">+EZ43/EY43</f>
        <v>0.42952380952381</v>
      </c>
      <c r="FB43" s="246" t="n">
        <f aca="false">+EY43*2</f>
        <v>6300</v>
      </c>
      <c r="FC43" s="268" t="n">
        <f aca="false">+EZ43+FC25</f>
        <v>-4314</v>
      </c>
      <c r="FD43" s="240" t="n">
        <f aca="false">+FC43/FB43</f>
        <v>-0.684761904761905</v>
      </c>
      <c r="FE43" s="247" t="n">
        <f aca="false">+EY43*3</f>
        <v>9450</v>
      </c>
      <c r="FF43" s="268" t="n">
        <f aca="false">+FC43+FF25</f>
        <v>-4654.972</v>
      </c>
      <c r="FG43" s="240" t="n">
        <f aca="false">+FF43/FE43</f>
        <v>-0.49258962962963</v>
      </c>
      <c r="FH43" s="248" t="n">
        <f aca="false">+FL23</f>
        <v>12600</v>
      </c>
      <c r="FI43" s="268"/>
      <c r="FJ43" s="240" t="n">
        <f aca="false">+FI43/FH43</f>
        <v>0</v>
      </c>
      <c r="FK43" s="249" t="n">
        <f aca="false">FH43</f>
        <v>12600</v>
      </c>
      <c r="FL43" s="269" t="n">
        <f aca="false">+FC43</f>
        <v>-4314</v>
      </c>
      <c r="FM43" s="244" t="n">
        <f aca="false">FJ43</f>
        <v>0</v>
      </c>
      <c r="FO43" s="226"/>
    </row>
    <row r="44" customFormat="false" ht="15.75" hidden="false" customHeight="true" outlineLevel="0" collapsed="false">
      <c r="B44" s="123"/>
      <c r="C44" s="274" t="s">
        <v>88</v>
      </c>
      <c r="D44" s="275"/>
      <c r="E44" s="276"/>
      <c r="F44" s="277"/>
      <c r="G44" s="79"/>
      <c r="H44" s="278"/>
      <c r="I44" s="277"/>
      <c r="J44" s="179"/>
      <c r="K44" s="279"/>
      <c r="L44" s="277"/>
      <c r="M44" s="79"/>
      <c r="N44" s="278"/>
      <c r="O44" s="277"/>
      <c r="P44" s="179"/>
      <c r="Q44" s="280" t="n">
        <f aca="false">N44</f>
        <v>0</v>
      </c>
      <c r="R44" s="281" t="n">
        <f aca="false">O44</f>
        <v>0</v>
      </c>
      <c r="S44" s="282"/>
      <c r="T44" s="276"/>
      <c r="U44" s="277"/>
      <c r="V44" s="79"/>
      <c r="W44" s="278"/>
      <c r="X44" s="277"/>
      <c r="Y44" s="179"/>
      <c r="Z44" s="279"/>
      <c r="AA44" s="277"/>
      <c r="AB44" s="79"/>
      <c r="AC44" s="278"/>
      <c r="AD44" s="277"/>
      <c r="AE44" s="179"/>
      <c r="AF44" s="280" t="n">
        <f aca="false">AC44</f>
        <v>0</v>
      </c>
      <c r="AG44" s="281" t="n">
        <f aca="false">AD44</f>
        <v>0</v>
      </c>
      <c r="AH44" s="282"/>
      <c r="AI44" s="276"/>
      <c r="AJ44" s="277"/>
      <c r="AK44" s="79"/>
      <c r="AL44" s="278"/>
      <c r="AM44" s="277"/>
      <c r="AN44" s="179"/>
      <c r="AO44" s="279"/>
      <c r="AP44" s="277"/>
      <c r="AQ44" s="79"/>
      <c r="AR44" s="278"/>
      <c r="AS44" s="277"/>
      <c r="AT44" s="179"/>
      <c r="AU44" s="280" t="n">
        <f aca="false">AR44</f>
        <v>0</v>
      </c>
      <c r="AV44" s="281" t="n">
        <f aca="false">AS44</f>
        <v>0</v>
      </c>
      <c r="AW44" s="282"/>
      <c r="AX44" s="276"/>
      <c r="AY44" s="277"/>
      <c r="AZ44" s="79"/>
      <c r="BA44" s="278"/>
      <c r="BB44" s="277"/>
      <c r="BC44" s="179"/>
      <c r="BD44" s="279"/>
      <c r="BE44" s="277"/>
      <c r="BF44" s="79"/>
      <c r="BG44" s="278"/>
      <c r="BH44" s="277"/>
      <c r="BI44" s="179"/>
      <c r="BJ44" s="280" t="n">
        <f aca="false">BG44</f>
        <v>0</v>
      </c>
      <c r="BK44" s="281" t="n">
        <f aca="false">BH44</f>
        <v>0</v>
      </c>
      <c r="BL44" s="282"/>
      <c r="BM44" s="276"/>
      <c r="BN44" s="277"/>
      <c r="BO44" s="79"/>
      <c r="BP44" s="278"/>
      <c r="BQ44" s="277"/>
      <c r="BR44" s="179"/>
      <c r="BS44" s="279"/>
      <c r="BT44" s="277"/>
      <c r="BU44" s="79"/>
      <c r="BV44" s="278"/>
      <c r="BW44" s="277"/>
      <c r="BX44" s="179"/>
      <c r="BY44" s="280" t="n">
        <f aca="false">BV44</f>
        <v>0</v>
      </c>
      <c r="BZ44" s="281" t="n">
        <f aca="false">BW44</f>
        <v>0</v>
      </c>
      <c r="CA44" s="282"/>
      <c r="CB44" s="276"/>
      <c r="CC44" s="277"/>
      <c r="CD44" s="79"/>
      <c r="CE44" s="278"/>
      <c r="CF44" s="277"/>
      <c r="CG44" s="179"/>
      <c r="CH44" s="279"/>
      <c r="CI44" s="277"/>
      <c r="CJ44" s="79"/>
      <c r="CK44" s="278"/>
      <c r="CL44" s="277"/>
      <c r="CM44" s="179"/>
      <c r="CN44" s="280" t="n">
        <f aca="false">CK44</f>
        <v>0</v>
      </c>
      <c r="CO44" s="281" t="n">
        <f aca="false">CL44</f>
        <v>0</v>
      </c>
      <c r="CP44" s="282"/>
      <c r="CQ44" s="276"/>
      <c r="CR44" s="277"/>
      <c r="CS44" s="79"/>
      <c r="CT44" s="278"/>
      <c r="CU44" s="277"/>
      <c r="CV44" s="179"/>
      <c r="CW44" s="279"/>
      <c r="CX44" s="277"/>
      <c r="CY44" s="79"/>
      <c r="CZ44" s="278"/>
      <c r="DA44" s="277"/>
      <c r="DB44" s="179"/>
      <c r="DC44" s="280" t="n">
        <f aca="false">CZ44</f>
        <v>0</v>
      </c>
      <c r="DD44" s="281" t="n">
        <f aca="false">DA44</f>
        <v>0</v>
      </c>
      <c r="DE44" s="282"/>
      <c r="DF44" s="276"/>
      <c r="DG44" s="277"/>
      <c r="DH44" s="79"/>
      <c r="DI44" s="278"/>
      <c r="DJ44" s="277"/>
      <c r="DK44" s="179"/>
      <c r="DL44" s="279"/>
      <c r="DM44" s="277"/>
      <c r="DN44" s="79"/>
      <c r="DO44" s="278"/>
      <c r="DP44" s="277"/>
      <c r="DQ44" s="179"/>
      <c r="DR44" s="280" t="n">
        <f aca="false">DO44</f>
        <v>0</v>
      </c>
      <c r="DS44" s="281" t="n">
        <f aca="false">DP44</f>
        <v>0</v>
      </c>
      <c r="DT44" s="282"/>
      <c r="DU44" s="276"/>
      <c r="DV44" s="277"/>
      <c r="DW44" s="79"/>
      <c r="DX44" s="278"/>
      <c r="DY44" s="277"/>
      <c r="DZ44" s="179"/>
      <c r="EA44" s="279"/>
      <c r="EB44" s="279"/>
      <c r="EC44" s="79"/>
      <c r="ED44" s="278"/>
      <c r="EE44" s="277"/>
      <c r="EF44" s="179"/>
      <c r="EG44" s="280"/>
      <c r="EH44" s="281" t="n">
        <f aca="false">+EH43/EH32</f>
        <v>0.107064376153813</v>
      </c>
      <c r="EI44" s="282"/>
      <c r="EJ44" s="276" t="n">
        <f aca="false">EJ43/$EJ$32</f>
        <v>0.194444444444444</v>
      </c>
      <c r="EK44" s="277" t="n">
        <f aca="false">+EK43/EK32</f>
        <v>-0.0495164203901825</v>
      </c>
      <c r="EL44" s="79" t="n">
        <f aca="false">+EK44/EJ44</f>
        <v>-0.254655876292367</v>
      </c>
      <c r="EM44" s="278" t="n">
        <f aca="false">+EM43/EM32</f>
        <v>0.194444444444444</v>
      </c>
      <c r="EN44" s="277" t="n">
        <f aca="false">+EN43/EN32</f>
        <v>-0.0177576456683393</v>
      </c>
      <c r="EO44" s="179" t="n">
        <f aca="false">+EN44/EM44</f>
        <v>-0.0913250348657449</v>
      </c>
      <c r="EP44" s="278" t="n">
        <f aca="false">+EP43/EP32</f>
        <v>0.194444444444444</v>
      </c>
      <c r="EQ44" s="277" t="n">
        <f aca="false">+EQ43/EQ32</f>
        <v>-0.0152293992480105</v>
      </c>
      <c r="ER44" s="179" t="n">
        <f aca="false">+EQ44/EP44</f>
        <v>-0.0783226247040541</v>
      </c>
      <c r="ES44" s="278" t="n">
        <f aca="false">+ES43/ES32</f>
        <v>0.194444444444444</v>
      </c>
      <c r="ET44" s="277" t="n">
        <f aca="false">+ET43/ET32</f>
        <v>-0.0658934184930367</v>
      </c>
      <c r="EU44" s="179" t="n">
        <f aca="false">+ET44/ES44</f>
        <v>-0.338880437964189</v>
      </c>
      <c r="EV44" s="280" t="n">
        <f aca="false">ES44</f>
        <v>0.194444444444444</v>
      </c>
      <c r="EW44" s="281" t="n">
        <f aca="false">ET44</f>
        <v>-0.0658934184930367</v>
      </c>
      <c r="EX44" s="282" t="n">
        <f aca="false">EU44</f>
        <v>-0.338880437964189</v>
      </c>
      <c r="EY44" s="276" t="n">
        <f aca="false">EY43/$EJ$32</f>
        <v>0.233333333333333</v>
      </c>
      <c r="EZ44" s="277" t="n">
        <f aca="false">+EZ43/EZ32</f>
        <v>0.0954766777221085</v>
      </c>
      <c r="FA44" s="79" t="n">
        <f aca="false">+EZ44/EY44</f>
        <v>0.409185761666179</v>
      </c>
      <c r="FB44" s="278" t="n">
        <f aca="false">+FB43/FB32</f>
        <v>0.203225806451613</v>
      </c>
      <c r="FC44" s="277" t="n">
        <f aca="false">+FC43/FC32</f>
        <v>-0.162841612562283</v>
      </c>
      <c r="FD44" s="179" t="n">
        <f aca="false">+FC44/FB44</f>
        <v>-0.801284125306472</v>
      </c>
      <c r="FE44" s="278" t="n">
        <f aca="false">+FE43/FE32</f>
        <v>0.203225806451613</v>
      </c>
      <c r="FF44" s="277" t="n">
        <f aca="false">+FF43/FF32</f>
        <v>-0.112415859362591</v>
      </c>
      <c r="FG44" s="179" t="n">
        <f aca="false">+FF44/FE44</f>
        <v>-0.553157403212751</v>
      </c>
      <c r="FH44" s="278" t="n">
        <f aca="false">+FH43/FH32</f>
        <v>0.203225806451613</v>
      </c>
      <c r="FI44" s="277"/>
      <c r="FJ44" s="179" t="n">
        <f aca="false">+FI44/FH44</f>
        <v>0</v>
      </c>
      <c r="FK44" s="280" t="n">
        <f aca="false">FH44</f>
        <v>0.203225806451613</v>
      </c>
      <c r="FL44" s="281" t="n">
        <f aca="false">+FL43/FL32</f>
        <v>-0.162841612562283</v>
      </c>
      <c r="FM44" s="282" t="n">
        <f aca="false">FJ44</f>
        <v>0</v>
      </c>
    </row>
    <row r="45" customFormat="false" ht="6.75" hidden="false" customHeight="true" outlineLevel="0" collapsed="false">
      <c r="G45" s="2"/>
      <c r="J45" s="2"/>
      <c r="M45" s="2"/>
      <c r="P45" s="2"/>
      <c r="S45" s="2"/>
      <c r="V45" s="2"/>
      <c r="Y45" s="2"/>
      <c r="AB45" s="2"/>
      <c r="AE45" s="2"/>
      <c r="AH45" s="2"/>
      <c r="AK45" s="2"/>
      <c r="AN45" s="2"/>
      <c r="AQ45" s="2"/>
      <c r="AT45" s="2"/>
      <c r="AW45" s="2"/>
      <c r="AZ45" s="2"/>
      <c r="BC45" s="2"/>
      <c r="BF45" s="2"/>
      <c r="BI45" s="2"/>
      <c r="BL45" s="2"/>
      <c r="BO45" s="2"/>
      <c r="BR45" s="2"/>
      <c r="BU45" s="2"/>
      <c r="BX45" s="2"/>
      <c r="CA45" s="2"/>
      <c r="CD45" s="2"/>
      <c r="CG45" s="2"/>
      <c r="CJ45" s="2"/>
      <c r="CM45" s="2"/>
      <c r="CP45" s="2"/>
      <c r="CS45" s="2"/>
      <c r="CV45" s="2"/>
      <c r="CY45" s="2"/>
      <c r="DB45" s="2"/>
      <c r="DE45" s="2"/>
      <c r="DH45" s="2"/>
      <c r="DK45" s="2"/>
      <c r="DN45" s="2"/>
      <c r="DQ45" s="2"/>
      <c r="DT45" s="2"/>
      <c r="DW45" s="2"/>
      <c r="DZ45" s="2"/>
      <c r="EC45" s="2"/>
      <c r="EF45" s="2"/>
      <c r="EI45" s="2"/>
      <c r="EX45" s="2"/>
      <c r="FM45" s="2"/>
    </row>
    <row r="46" customFormat="false" ht="15.75" hidden="false" customHeight="true" outlineLevel="0" collapsed="false">
      <c r="B46" s="43" t="s">
        <v>49</v>
      </c>
      <c r="G46" s="2"/>
      <c r="J46" s="2"/>
      <c r="M46" s="2"/>
      <c r="P46" s="2"/>
      <c r="S46" s="2"/>
      <c r="V46" s="2"/>
      <c r="Y46" s="2"/>
      <c r="AB46" s="2"/>
      <c r="AE46" s="2"/>
      <c r="AH46" s="2"/>
      <c r="AK46" s="2"/>
      <c r="AN46" s="2"/>
      <c r="AQ46" s="2"/>
      <c r="AT46" s="2"/>
      <c r="AW46" s="2"/>
      <c r="AZ46" s="2"/>
      <c r="BC46" s="2"/>
      <c r="BF46" s="2"/>
      <c r="BI46" s="2"/>
      <c r="BL46" s="2"/>
      <c r="BO46" s="2"/>
      <c r="BR46" s="2"/>
      <c r="BU46" s="2"/>
      <c r="BX46" s="2"/>
      <c r="CA46" s="2"/>
      <c r="CD46" s="2"/>
      <c r="CG46" s="2"/>
      <c r="CJ46" s="2"/>
      <c r="CM46" s="2"/>
      <c r="CP46" s="2"/>
      <c r="CS46" s="2"/>
      <c r="CV46" s="2"/>
      <c r="CY46" s="2"/>
      <c r="DB46" s="2"/>
      <c r="DE46" s="2"/>
      <c r="DH46" s="2"/>
      <c r="DK46" s="2"/>
      <c r="DN46" s="2"/>
      <c r="DQ46" s="2"/>
      <c r="DT46" s="2"/>
      <c r="DW46" s="2"/>
      <c r="DZ46" s="2"/>
      <c r="EC46" s="2"/>
      <c r="EF46" s="2"/>
      <c r="EI46" s="2"/>
      <c r="EX46" s="2"/>
      <c r="FM46" s="2"/>
    </row>
    <row r="47" s="27" customFormat="true" ht="15" hidden="false" customHeight="false" outlineLevel="0" collapsed="false">
      <c r="B47" s="283" t="s">
        <v>89</v>
      </c>
      <c r="C47" s="283"/>
      <c r="D47" s="283"/>
      <c r="E47" s="185"/>
      <c r="F47" s="163"/>
      <c r="G47" s="208"/>
      <c r="H47" s="185"/>
      <c r="I47" s="163"/>
      <c r="J47" s="208"/>
      <c r="K47" s="185"/>
      <c r="L47" s="163"/>
      <c r="M47" s="208"/>
      <c r="N47" s="185"/>
      <c r="O47" s="163"/>
      <c r="P47" s="208"/>
      <c r="Q47" s="185"/>
      <c r="R47" s="284" t="n">
        <f aca="false">O47</f>
        <v>0</v>
      </c>
      <c r="S47" s="208"/>
      <c r="T47" s="185"/>
      <c r="U47" s="163"/>
      <c r="V47" s="208"/>
      <c r="W47" s="185"/>
      <c r="X47" s="163"/>
      <c r="Y47" s="208"/>
      <c r="Z47" s="185"/>
      <c r="AA47" s="163"/>
      <c r="AB47" s="208"/>
      <c r="AC47" s="185"/>
      <c r="AD47" s="163"/>
      <c r="AE47" s="208"/>
      <c r="AF47" s="185"/>
      <c r="AG47" s="284" t="n">
        <f aca="false">AD47</f>
        <v>0</v>
      </c>
      <c r="AH47" s="208"/>
      <c r="AI47" s="185"/>
      <c r="AJ47" s="163"/>
      <c r="AK47" s="208"/>
      <c r="AL47" s="185"/>
      <c r="AM47" s="163"/>
      <c r="AN47" s="208"/>
      <c r="AO47" s="185"/>
      <c r="AP47" s="163"/>
      <c r="AQ47" s="208"/>
      <c r="AR47" s="185"/>
      <c r="AS47" s="163"/>
      <c r="AT47" s="208"/>
      <c r="AU47" s="185"/>
      <c r="AV47" s="284" t="n">
        <f aca="false">AS47</f>
        <v>0</v>
      </c>
      <c r="AW47" s="208"/>
      <c r="AX47" s="185"/>
      <c r="AY47" s="163"/>
      <c r="AZ47" s="208"/>
      <c r="BA47" s="185"/>
      <c r="BB47" s="163"/>
      <c r="BC47" s="208"/>
      <c r="BD47" s="185"/>
      <c r="BE47" s="163"/>
      <c r="BF47" s="208"/>
      <c r="BG47" s="185"/>
      <c r="BH47" s="163"/>
      <c r="BI47" s="208"/>
      <c r="BJ47" s="185"/>
      <c r="BK47" s="284" t="n">
        <f aca="false">BH47</f>
        <v>0</v>
      </c>
      <c r="BL47" s="208"/>
      <c r="BM47" s="185"/>
      <c r="BN47" s="163"/>
      <c r="BO47" s="208"/>
      <c r="BP47" s="185"/>
      <c r="BQ47" s="163"/>
      <c r="BR47" s="208"/>
      <c r="BS47" s="185"/>
      <c r="BT47" s="163"/>
      <c r="BU47" s="208"/>
      <c r="BV47" s="185"/>
      <c r="BW47" s="163"/>
      <c r="BX47" s="208"/>
      <c r="BY47" s="185"/>
      <c r="BZ47" s="284" t="n">
        <f aca="false">BW47</f>
        <v>0</v>
      </c>
      <c r="CA47" s="208"/>
      <c r="CB47" s="185"/>
      <c r="CC47" s="163"/>
      <c r="CD47" s="208"/>
      <c r="CE47" s="185"/>
      <c r="CF47" s="163"/>
      <c r="CG47" s="208"/>
      <c r="CH47" s="185"/>
      <c r="CI47" s="163"/>
      <c r="CJ47" s="208"/>
      <c r="CK47" s="185"/>
      <c r="CL47" s="163"/>
      <c r="CM47" s="208"/>
      <c r="CN47" s="185"/>
      <c r="CO47" s="284" t="n">
        <f aca="false">CL47</f>
        <v>0</v>
      </c>
      <c r="CP47" s="208"/>
      <c r="CQ47" s="185"/>
      <c r="CR47" s="163"/>
      <c r="CS47" s="208"/>
      <c r="CT47" s="185"/>
      <c r="CU47" s="163"/>
      <c r="CV47" s="208"/>
      <c r="CW47" s="185"/>
      <c r="CX47" s="163"/>
      <c r="CY47" s="208"/>
      <c r="CZ47" s="185"/>
      <c r="DA47" s="163"/>
      <c r="DB47" s="208"/>
      <c r="DC47" s="185"/>
      <c r="DD47" s="284" t="n">
        <f aca="false">DA47</f>
        <v>0</v>
      </c>
      <c r="DE47" s="208"/>
      <c r="DF47" s="185"/>
      <c r="DG47" s="163"/>
      <c r="DH47" s="208"/>
      <c r="DI47" s="185"/>
      <c r="DJ47" s="163"/>
      <c r="DK47" s="208"/>
      <c r="DL47" s="185"/>
      <c r="DM47" s="163"/>
      <c r="DN47" s="208"/>
      <c r="DO47" s="185"/>
      <c r="DP47" s="163"/>
      <c r="DQ47" s="208"/>
      <c r="DR47" s="185"/>
      <c r="DS47" s="284" t="n">
        <f aca="false">DP47</f>
        <v>0</v>
      </c>
      <c r="DT47" s="208"/>
      <c r="DU47" s="185"/>
      <c r="DV47" s="163"/>
      <c r="DW47" s="208"/>
      <c r="DX47" s="185"/>
      <c r="DY47" s="163"/>
      <c r="DZ47" s="208"/>
      <c r="EA47" s="185"/>
      <c r="EB47" s="163"/>
      <c r="EC47" s="208"/>
      <c r="ED47" s="185"/>
      <c r="EE47" s="163"/>
      <c r="EF47" s="208"/>
      <c r="EG47" s="185"/>
      <c r="EH47" s="284" t="n">
        <f aca="false">+EH48+EH54</f>
        <v>41069</v>
      </c>
      <c r="EI47" s="208"/>
      <c r="EJ47" s="185"/>
      <c r="EK47" s="163" t="n">
        <f aca="false">+EK48+EK54</f>
        <v>55912</v>
      </c>
      <c r="EL47" s="208"/>
      <c r="EM47" s="185"/>
      <c r="EN47" s="163" t="n">
        <f aca="false">+EN48+EN54</f>
        <v>56833</v>
      </c>
      <c r="EO47" s="208"/>
      <c r="EP47" s="185"/>
      <c r="EQ47" s="163" t="n">
        <f aca="false">+EQ48+EQ54</f>
        <v>59313</v>
      </c>
      <c r="ER47" s="208"/>
      <c r="ES47" s="185"/>
      <c r="ET47" s="163" t="n">
        <f aca="false">+ET48+ET54</f>
        <v>54464</v>
      </c>
      <c r="EU47" s="208"/>
      <c r="EV47" s="185"/>
      <c r="EW47" s="284" t="n">
        <f aca="false">ET47</f>
        <v>54464</v>
      </c>
      <c r="EX47" s="208"/>
      <c r="EY47" s="185"/>
      <c r="EZ47" s="163" t="n">
        <f aca="false">+EZ48+EZ54</f>
        <v>77826</v>
      </c>
      <c r="FA47" s="208"/>
      <c r="FB47" s="185"/>
      <c r="FC47" s="163" t="n">
        <f aca="false">+FC48+FC54</f>
        <v>77456</v>
      </c>
      <c r="FD47" s="208"/>
      <c r="FE47" s="185"/>
      <c r="FF47" s="163" t="n">
        <f aca="false">+FF48+FF54</f>
        <v>90800.837</v>
      </c>
      <c r="FG47" s="208"/>
      <c r="FH47" s="185"/>
      <c r="FI47" s="163"/>
      <c r="FJ47" s="208"/>
      <c r="FK47" s="185"/>
      <c r="FL47" s="284" t="n">
        <f aca="false">+FC47</f>
        <v>77456</v>
      </c>
      <c r="FM47" s="208"/>
    </row>
    <row r="48" s="27" customFormat="true" ht="15" hidden="false" customHeight="false" outlineLevel="0" collapsed="false">
      <c r="B48" s="133" t="s">
        <v>51</v>
      </c>
      <c r="C48" s="134"/>
      <c r="D48" s="135"/>
      <c r="E48" s="95"/>
      <c r="F48" s="106"/>
      <c r="G48" s="97"/>
      <c r="H48" s="95"/>
      <c r="I48" s="106"/>
      <c r="J48" s="97"/>
      <c r="K48" s="95"/>
      <c r="L48" s="106"/>
      <c r="M48" s="97"/>
      <c r="N48" s="95"/>
      <c r="O48" s="106"/>
      <c r="P48" s="97"/>
      <c r="Q48" s="95"/>
      <c r="R48" s="93" t="n">
        <f aca="false">O48</f>
        <v>0</v>
      </c>
      <c r="S48" s="97"/>
      <c r="T48" s="95"/>
      <c r="U48" s="106"/>
      <c r="V48" s="97"/>
      <c r="W48" s="95"/>
      <c r="X48" s="106"/>
      <c r="Y48" s="97"/>
      <c r="Z48" s="95"/>
      <c r="AA48" s="106"/>
      <c r="AB48" s="97"/>
      <c r="AC48" s="95"/>
      <c r="AD48" s="106"/>
      <c r="AE48" s="97"/>
      <c r="AF48" s="95"/>
      <c r="AG48" s="93" t="n">
        <f aca="false">AD48</f>
        <v>0</v>
      </c>
      <c r="AH48" s="97"/>
      <c r="AI48" s="95"/>
      <c r="AJ48" s="106"/>
      <c r="AK48" s="97"/>
      <c r="AL48" s="95"/>
      <c r="AM48" s="106"/>
      <c r="AN48" s="97"/>
      <c r="AO48" s="95"/>
      <c r="AP48" s="106"/>
      <c r="AQ48" s="97"/>
      <c r="AR48" s="95"/>
      <c r="AS48" s="106"/>
      <c r="AT48" s="97"/>
      <c r="AU48" s="95"/>
      <c r="AV48" s="93" t="n">
        <f aca="false">AS48</f>
        <v>0</v>
      </c>
      <c r="AW48" s="97"/>
      <c r="AX48" s="95"/>
      <c r="AY48" s="106"/>
      <c r="AZ48" s="97"/>
      <c r="BA48" s="95"/>
      <c r="BB48" s="106"/>
      <c r="BC48" s="97"/>
      <c r="BD48" s="95"/>
      <c r="BE48" s="106"/>
      <c r="BF48" s="97"/>
      <c r="BG48" s="95"/>
      <c r="BH48" s="106"/>
      <c r="BI48" s="97"/>
      <c r="BJ48" s="95"/>
      <c r="BK48" s="93" t="n">
        <f aca="false">BH48</f>
        <v>0</v>
      </c>
      <c r="BL48" s="97"/>
      <c r="BM48" s="95"/>
      <c r="BN48" s="106"/>
      <c r="BO48" s="97"/>
      <c r="BP48" s="95"/>
      <c r="BQ48" s="106"/>
      <c r="BR48" s="97"/>
      <c r="BS48" s="95"/>
      <c r="BT48" s="106"/>
      <c r="BU48" s="97"/>
      <c r="BV48" s="95"/>
      <c r="BW48" s="106"/>
      <c r="BX48" s="97"/>
      <c r="BY48" s="95"/>
      <c r="BZ48" s="93" t="n">
        <f aca="false">BW48</f>
        <v>0</v>
      </c>
      <c r="CA48" s="97"/>
      <c r="CB48" s="95"/>
      <c r="CC48" s="106"/>
      <c r="CD48" s="97"/>
      <c r="CE48" s="95"/>
      <c r="CF48" s="106"/>
      <c r="CG48" s="97"/>
      <c r="CH48" s="95"/>
      <c r="CI48" s="106"/>
      <c r="CJ48" s="97"/>
      <c r="CK48" s="95"/>
      <c r="CL48" s="106"/>
      <c r="CM48" s="97"/>
      <c r="CN48" s="95"/>
      <c r="CO48" s="93" t="n">
        <f aca="false">CL48</f>
        <v>0</v>
      </c>
      <c r="CP48" s="97"/>
      <c r="CQ48" s="95"/>
      <c r="CR48" s="106"/>
      <c r="CS48" s="97"/>
      <c r="CT48" s="95"/>
      <c r="CU48" s="106"/>
      <c r="CV48" s="97"/>
      <c r="CW48" s="95"/>
      <c r="CX48" s="106"/>
      <c r="CY48" s="97"/>
      <c r="CZ48" s="95"/>
      <c r="DA48" s="106"/>
      <c r="DB48" s="97"/>
      <c r="DC48" s="95"/>
      <c r="DD48" s="93" t="n">
        <f aca="false">DA48</f>
        <v>0</v>
      </c>
      <c r="DE48" s="97"/>
      <c r="DF48" s="95"/>
      <c r="DG48" s="106"/>
      <c r="DH48" s="97"/>
      <c r="DI48" s="95"/>
      <c r="DJ48" s="106"/>
      <c r="DK48" s="97"/>
      <c r="DL48" s="95"/>
      <c r="DM48" s="106"/>
      <c r="DN48" s="97"/>
      <c r="DO48" s="95"/>
      <c r="DP48" s="106"/>
      <c r="DQ48" s="97"/>
      <c r="DR48" s="95"/>
      <c r="DS48" s="93" t="n">
        <f aca="false">DP48</f>
        <v>0</v>
      </c>
      <c r="DT48" s="97"/>
      <c r="DU48" s="95"/>
      <c r="DV48" s="106"/>
      <c r="DW48" s="97"/>
      <c r="DX48" s="95"/>
      <c r="DY48" s="106"/>
      <c r="DZ48" s="97"/>
      <c r="EA48" s="95"/>
      <c r="EB48" s="106"/>
      <c r="EC48" s="97"/>
      <c r="ED48" s="95"/>
      <c r="EE48" s="106"/>
      <c r="EF48" s="97"/>
      <c r="EG48" s="95"/>
      <c r="EH48" s="93" t="n">
        <v>28558</v>
      </c>
      <c r="EI48" s="97"/>
      <c r="EJ48" s="95"/>
      <c r="EK48" s="106" t="n">
        <v>43240</v>
      </c>
      <c r="EL48" s="97"/>
      <c r="EM48" s="95"/>
      <c r="EN48" s="106" t="n">
        <v>43303</v>
      </c>
      <c r="EO48" s="97"/>
      <c r="EP48" s="95"/>
      <c r="EQ48" s="106" t="n">
        <v>44942</v>
      </c>
      <c r="ER48" s="97"/>
      <c r="ES48" s="95"/>
      <c r="ET48" s="106" t="n">
        <v>41151</v>
      </c>
      <c r="EU48" s="97"/>
      <c r="EV48" s="95"/>
      <c r="EW48" s="93" t="n">
        <f aca="false">ET48</f>
        <v>41151</v>
      </c>
      <c r="EX48" s="97"/>
      <c r="EY48" s="95"/>
      <c r="EZ48" s="106" t="n">
        <v>33216</v>
      </c>
      <c r="FA48" s="97"/>
      <c r="FB48" s="95"/>
      <c r="FC48" s="106" t="n">
        <v>36804</v>
      </c>
      <c r="FD48" s="97"/>
      <c r="FE48" s="95"/>
      <c r="FF48" s="106" t="n">
        <v>26127.172</v>
      </c>
      <c r="FG48" s="97"/>
      <c r="FH48" s="95"/>
      <c r="FI48" s="106"/>
      <c r="FJ48" s="97"/>
      <c r="FK48" s="95"/>
      <c r="FL48" s="93" t="n">
        <f aca="false">+FC48</f>
        <v>36804</v>
      </c>
      <c r="FM48" s="97"/>
    </row>
    <row r="49" s="27" customFormat="true" ht="15" hidden="false" customHeight="false" outlineLevel="0" collapsed="false">
      <c r="B49" s="138"/>
      <c r="C49" s="27" t="s">
        <v>90</v>
      </c>
      <c r="D49" s="137"/>
      <c r="E49" s="95"/>
      <c r="F49" s="106"/>
      <c r="G49" s="97"/>
      <c r="H49" s="95"/>
      <c r="I49" s="106"/>
      <c r="J49" s="97"/>
      <c r="K49" s="95"/>
      <c r="L49" s="106"/>
      <c r="M49" s="97"/>
      <c r="N49" s="95"/>
      <c r="O49" s="106"/>
      <c r="P49" s="97"/>
      <c r="Q49" s="95"/>
      <c r="R49" s="93" t="n">
        <f aca="false">O49</f>
        <v>0</v>
      </c>
      <c r="S49" s="97"/>
      <c r="T49" s="95"/>
      <c r="U49" s="106"/>
      <c r="V49" s="97"/>
      <c r="W49" s="95"/>
      <c r="X49" s="106"/>
      <c r="Y49" s="97"/>
      <c r="Z49" s="95"/>
      <c r="AA49" s="106"/>
      <c r="AB49" s="97"/>
      <c r="AC49" s="95"/>
      <c r="AD49" s="106"/>
      <c r="AE49" s="97"/>
      <c r="AF49" s="95"/>
      <c r="AG49" s="93" t="n">
        <f aca="false">AD49</f>
        <v>0</v>
      </c>
      <c r="AH49" s="97"/>
      <c r="AI49" s="95"/>
      <c r="AJ49" s="106"/>
      <c r="AK49" s="97"/>
      <c r="AL49" s="95"/>
      <c r="AM49" s="106"/>
      <c r="AN49" s="97"/>
      <c r="AO49" s="95"/>
      <c r="AP49" s="106"/>
      <c r="AQ49" s="97"/>
      <c r="AR49" s="95"/>
      <c r="AS49" s="106"/>
      <c r="AT49" s="97"/>
      <c r="AU49" s="95"/>
      <c r="AV49" s="93" t="n">
        <f aca="false">AS49</f>
        <v>0</v>
      </c>
      <c r="AW49" s="97"/>
      <c r="AX49" s="95"/>
      <c r="AY49" s="106"/>
      <c r="AZ49" s="97"/>
      <c r="BA49" s="95"/>
      <c r="BB49" s="106"/>
      <c r="BC49" s="97"/>
      <c r="BD49" s="95"/>
      <c r="BE49" s="106"/>
      <c r="BF49" s="97"/>
      <c r="BG49" s="95"/>
      <c r="BH49" s="106"/>
      <c r="BI49" s="97"/>
      <c r="BJ49" s="95"/>
      <c r="BK49" s="93" t="n">
        <f aca="false">BH49</f>
        <v>0</v>
      </c>
      <c r="BL49" s="97"/>
      <c r="BM49" s="95"/>
      <c r="BN49" s="106"/>
      <c r="BO49" s="97"/>
      <c r="BP49" s="95"/>
      <c r="BQ49" s="106"/>
      <c r="BR49" s="97"/>
      <c r="BS49" s="95"/>
      <c r="BT49" s="106"/>
      <c r="BU49" s="97"/>
      <c r="BV49" s="95"/>
      <c r="BW49" s="106"/>
      <c r="BX49" s="97"/>
      <c r="BY49" s="95"/>
      <c r="BZ49" s="93" t="n">
        <f aca="false">BW49</f>
        <v>0</v>
      </c>
      <c r="CA49" s="97"/>
      <c r="CB49" s="95"/>
      <c r="CC49" s="106"/>
      <c r="CD49" s="97"/>
      <c r="CE49" s="95"/>
      <c r="CF49" s="106"/>
      <c r="CG49" s="97"/>
      <c r="CH49" s="95"/>
      <c r="CI49" s="106"/>
      <c r="CJ49" s="97"/>
      <c r="CK49" s="95"/>
      <c r="CL49" s="106"/>
      <c r="CM49" s="97"/>
      <c r="CN49" s="95"/>
      <c r="CO49" s="93" t="n">
        <f aca="false">CL49</f>
        <v>0</v>
      </c>
      <c r="CP49" s="97"/>
      <c r="CQ49" s="95"/>
      <c r="CR49" s="106"/>
      <c r="CS49" s="97"/>
      <c r="CT49" s="95"/>
      <c r="CU49" s="106"/>
      <c r="CV49" s="97"/>
      <c r="CW49" s="95"/>
      <c r="CX49" s="106"/>
      <c r="CY49" s="97"/>
      <c r="CZ49" s="95"/>
      <c r="DA49" s="106"/>
      <c r="DB49" s="97"/>
      <c r="DC49" s="95"/>
      <c r="DD49" s="93" t="n">
        <f aca="false">DA49</f>
        <v>0</v>
      </c>
      <c r="DE49" s="97"/>
      <c r="DF49" s="95"/>
      <c r="DG49" s="106"/>
      <c r="DH49" s="97"/>
      <c r="DI49" s="95"/>
      <c r="DJ49" s="106"/>
      <c r="DK49" s="97"/>
      <c r="DL49" s="95"/>
      <c r="DM49" s="106"/>
      <c r="DN49" s="97"/>
      <c r="DO49" s="95"/>
      <c r="DP49" s="106"/>
      <c r="DQ49" s="97"/>
      <c r="DR49" s="95"/>
      <c r="DS49" s="93" t="n">
        <f aca="false">DP49</f>
        <v>0</v>
      </c>
      <c r="DT49" s="97"/>
      <c r="DU49" s="95"/>
      <c r="DV49" s="106"/>
      <c r="DW49" s="97"/>
      <c r="DX49" s="95"/>
      <c r="DY49" s="106"/>
      <c r="DZ49" s="97"/>
      <c r="EA49" s="95"/>
      <c r="EB49" s="106"/>
      <c r="EC49" s="97"/>
      <c r="ED49" s="95"/>
      <c r="EE49" s="106"/>
      <c r="EF49" s="97"/>
      <c r="EG49" s="95"/>
      <c r="EH49" s="93" t="n">
        <v>9685</v>
      </c>
      <c r="EI49" s="97"/>
      <c r="EJ49" s="95"/>
      <c r="EK49" s="106" t="n">
        <v>20220</v>
      </c>
      <c r="EL49" s="97"/>
      <c r="EM49" s="95"/>
      <c r="EN49" s="106" t="n">
        <v>16921</v>
      </c>
      <c r="EO49" s="97"/>
      <c r="EP49" s="95"/>
      <c r="EQ49" s="106" t="n">
        <v>16086.763601</v>
      </c>
      <c r="ER49" s="97"/>
      <c r="ES49" s="95"/>
      <c r="ET49" s="106" t="n">
        <v>30097</v>
      </c>
      <c r="EU49" s="97"/>
      <c r="EV49" s="95"/>
      <c r="EW49" s="93" t="n">
        <f aca="false">ET49</f>
        <v>30097</v>
      </c>
      <c r="EX49" s="97"/>
      <c r="EY49" s="95"/>
      <c r="EZ49" s="106" t="n">
        <v>10775</v>
      </c>
      <c r="FA49" s="97"/>
      <c r="FB49" s="95"/>
      <c r="FC49" s="106" t="n">
        <v>25297</v>
      </c>
      <c r="FD49" s="97"/>
      <c r="FE49" s="95"/>
      <c r="FF49" s="106" t="n">
        <v>15033.435</v>
      </c>
      <c r="FG49" s="97"/>
      <c r="FH49" s="95"/>
      <c r="FI49" s="106"/>
      <c r="FJ49" s="97"/>
      <c r="FK49" s="95"/>
      <c r="FL49" s="93" t="n">
        <f aca="false">+FC49</f>
        <v>25297</v>
      </c>
      <c r="FM49" s="97"/>
    </row>
    <row r="50" s="27" customFormat="true" ht="15" hidden="false" customHeight="false" outlineLevel="0" collapsed="false">
      <c r="B50" s="138"/>
      <c r="C50" s="27" t="s">
        <v>91</v>
      </c>
      <c r="D50" s="137"/>
      <c r="E50" s="95"/>
      <c r="F50" s="106"/>
      <c r="G50" s="97"/>
      <c r="H50" s="95"/>
      <c r="I50" s="106"/>
      <c r="J50" s="97"/>
      <c r="K50" s="95"/>
      <c r="L50" s="106"/>
      <c r="M50" s="97"/>
      <c r="N50" s="95"/>
      <c r="O50" s="106"/>
      <c r="P50" s="97"/>
      <c r="Q50" s="95"/>
      <c r="R50" s="93"/>
      <c r="S50" s="97"/>
      <c r="T50" s="95"/>
      <c r="U50" s="106"/>
      <c r="V50" s="97"/>
      <c r="W50" s="95"/>
      <c r="X50" s="106"/>
      <c r="Y50" s="97"/>
      <c r="Z50" s="95"/>
      <c r="AA50" s="106"/>
      <c r="AB50" s="97"/>
      <c r="AC50" s="95"/>
      <c r="AD50" s="106"/>
      <c r="AE50" s="97"/>
      <c r="AF50" s="95"/>
      <c r="AG50" s="93"/>
      <c r="AH50" s="97"/>
      <c r="AI50" s="95"/>
      <c r="AJ50" s="106"/>
      <c r="AK50" s="97"/>
      <c r="AL50" s="95"/>
      <c r="AM50" s="106"/>
      <c r="AN50" s="97"/>
      <c r="AO50" s="95"/>
      <c r="AP50" s="106"/>
      <c r="AQ50" s="97"/>
      <c r="AR50" s="95"/>
      <c r="AS50" s="106"/>
      <c r="AT50" s="97"/>
      <c r="AU50" s="95"/>
      <c r="AV50" s="93"/>
      <c r="AW50" s="97"/>
      <c r="AX50" s="95"/>
      <c r="AY50" s="106"/>
      <c r="AZ50" s="97"/>
      <c r="BA50" s="95"/>
      <c r="BB50" s="106"/>
      <c r="BC50" s="97"/>
      <c r="BD50" s="95"/>
      <c r="BE50" s="106"/>
      <c r="BF50" s="97"/>
      <c r="BG50" s="95"/>
      <c r="BH50" s="106"/>
      <c r="BI50" s="97"/>
      <c r="BJ50" s="95"/>
      <c r="BK50" s="93"/>
      <c r="BL50" s="97"/>
      <c r="BM50" s="95"/>
      <c r="BN50" s="106"/>
      <c r="BO50" s="97"/>
      <c r="BP50" s="95"/>
      <c r="BQ50" s="106"/>
      <c r="BR50" s="97"/>
      <c r="BS50" s="95"/>
      <c r="BT50" s="106"/>
      <c r="BU50" s="97"/>
      <c r="BV50" s="95"/>
      <c r="BW50" s="106"/>
      <c r="BX50" s="97"/>
      <c r="BY50" s="95"/>
      <c r="BZ50" s="93"/>
      <c r="CA50" s="97"/>
      <c r="CB50" s="95"/>
      <c r="CC50" s="106"/>
      <c r="CD50" s="97"/>
      <c r="CE50" s="95"/>
      <c r="CF50" s="106"/>
      <c r="CG50" s="97"/>
      <c r="CH50" s="95"/>
      <c r="CI50" s="106"/>
      <c r="CJ50" s="97"/>
      <c r="CK50" s="95"/>
      <c r="CL50" s="106"/>
      <c r="CM50" s="97"/>
      <c r="CN50" s="95"/>
      <c r="CO50" s="93"/>
      <c r="CP50" s="97"/>
      <c r="CQ50" s="95"/>
      <c r="CR50" s="106"/>
      <c r="CS50" s="97"/>
      <c r="CT50" s="95"/>
      <c r="CU50" s="106"/>
      <c r="CV50" s="97"/>
      <c r="CW50" s="95"/>
      <c r="CX50" s="106"/>
      <c r="CY50" s="97"/>
      <c r="CZ50" s="95"/>
      <c r="DA50" s="106"/>
      <c r="DB50" s="97"/>
      <c r="DC50" s="95"/>
      <c r="DD50" s="93"/>
      <c r="DE50" s="97"/>
      <c r="DF50" s="95"/>
      <c r="DG50" s="106"/>
      <c r="DH50" s="97"/>
      <c r="DI50" s="95"/>
      <c r="DJ50" s="106"/>
      <c r="DK50" s="97"/>
      <c r="DL50" s="95"/>
      <c r="DM50" s="106"/>
      <c r="DN50" s="97"/>
      <c r="DO50" s="95"/>
      <c r="DP50" s="106"/>
      <c r="DQ50" s="97"/>
      <c r="DR50" s="95"/>
      <c r="DS50" s="93"/>
      <c r="DT50" s="97"/>
      <c r="DU50" s="95"/>
      <c r="DV50" s="106"/>
      <c r="DW50" s="97"/>
      <c r="DX50" s="95"/>
      <c r="DY50" s="106"/>
      <c r="DZ50" s="97"/>
      <c r="EA50" s="95"/>
      <c r="EB50" s="106"/>
      <c r="EC50" s="97"/>
      <c r="ED50" s="95"/>
      <c r="EE50" s="106"/>
      <c r="EF50" s="97"/>
      <c r="EG50" s="95"/>
      <c r="EH50" s="93" t="n">
        <v>5495</v>
      </c>
      <c r="EI50" s="97"/>
      <c r="EJ50" s="95"/>
      <c r="EK50" s="106" t="n">
        <v>14540</v>
      </c>
      <c r="EL50" s="97"/>
      <c r="EM50" s="95"/>
      <c r="EN50" s="106" t="n">
        <v>17946</v>
      </c>
      <c r="EO50" s="97"/>
      <c r="EP50" s="95"/>
      <c r="EQ50" s="106" t="n">
        <v>16864</v>
      </c>
      <c r="ER50" s="97"/>
      <c r="ES50" s="95"/>
      <c r="ET50" s="106" t="n">
        <v>1509</v>
      </c>
      <c r="EU50" s="97"/>
      <c r="EV50" s="95"/>
      <c r="EW50" s="93"/>
      <c r="EX50" s="97"/>
      <c r="EY50" s="95"/>
      <c r="EZ50" s="106" t="n">
        <v>575</v>
      </c>
      <c r="FA50" s="97"/>
      <c r="FB50" s="95"/>
      <c r="FC50" s="106" t="n">
        <v>640</v>
      </c>
      <c r="FD50" s="97"/>
      <c r="FE50" s="95"/>
      <c r="FF50" s="106" t="n">
        <v>694.951</v>
      </c>
      <c r="FG50" s="97"/>
      <c r="FH50" s="95"/>
      <c r="FI50" s="106"/>
      <c r="FJ50" s="97"/>
      <c r="FK50" s="95"/>
      <c r="FL50" s="93" t="n">
        <f aca="false">+FC50</f>
        <v>640</v>
      </c>
      <c r="FM50" s="97"/>
    </row>
    <row r="51" s="27" customFormat="true" ht="15" hidden="false" customHeight="false" outlineLevel="0" collapsed="false">
      <c r="B51" s="138"/>
      <c r="C51" s="27" t="s">
        <v>54</v>
      </c>
      <c r="D51" s="137"/>
      <c r="E51" s="95"/>
      <c r="F51" s="106"/>
      <c r="G51" s="97"/>
      <c r="H51" s="95"/>
      <c r="I51" s="106"/>
      <c r="J51" s="97"/>
      <c r="K51" s="95"/>
      <c r="L51" s="106"/>
      <c r="M51" s="97"/>
      <c r="N51" s="95"/>
      <c r="O51" s="106"/>
      <c r="P51" s="97"/>
      <c r="Q51" s="95"/>
      <c r="R51" s="93" t="n">
        <f aca="false">O51</f>
        <v>0</v>
      </c>
      <c r="S51" s="97"/>
      <c r="T51" s="95"/>
      <c r="U51" s="106"/>
      <c r="V51" s="97"/>
      <c r="W51" s="95"/>
      <c r="X51" s="106"/>
      <c r="Y51" s="97"/>
      <c r="Z51" s="95"/>
      <c r="AA51" s="106"/>
      <c r="AB51" s="97"/>
      <c r="AC51" s="95"/>
      <c r="AD51" s="106"/>
      <c r="AE51" s="97"/>
      <c r="AF51" s="95"/>
      <c r="AG51" s="93" t="n">
        <f aca="false">AD51</f>
        <v>0</v>
      </c>
      <c r="AH51" s="97"/>
      <c r="AI51" s="95"/>
      <c r="AJ51" s="106"/>
      <c r="AK51" s="97"/>
      <c r="AL51" s="95"/>
      <c r="AM51" s="106"/>
      <c r="AN51" s="97"/>
      <c r="AO51" s="95"/>
      <c r="AP51" s="106"/>
      <c r="AQ51" s="97"/>
      <c r="AR51" s="95"/>
      <c r="AS51" s="106"/>
      <c r="AT51" s="97"/>
      <c r="AU51" s="95"/>
      <c r="AV51" s="93" t="n">
        <f aca="false">AS51</f>
        <v>0</v>
      </c>
      <c r="AW51" s="97"/>
      <c r="AX51" s="95"/>
      <c r="AY51" s="106"/>
      <c r="AZ51" s="97"/>
      <c r="BA51" s="95"/>
      <c r="BB51" s="106"/>
      <c r="BC51" s="97"/>
      <c r="BD51" s="95"/>
      <c r="BE51" s="106"/>
      <c r="BF51" s="97"/>
      <c r="BG51" s="95"/>
      <c r="BH51" s="106"/>
      <c r="BI51" s="97"/>
      <c r="BJ51" s="95"/>
      <c r="BK51" s="93" t="n">
        <f aca="false">BH51</f>
        <v>0</v>
      </c>
      <c r="BL51" s="97"/>
      <c r="BM51" s="95"/>
      <c r="BN51" s="106"/>
      <c r="BO51" s="97"/>
      <c r="BP51" s="95"/>
      <c r="BQ51" s="106"/>
      <c r="BR51" s="97"/>
      <c r="BS51" s="95"/>
      <c r="BT51" s="106"/>
      <c r="BU51" s="97"/>
      <c r="BV51" s="95"/>
      <c r="BW51" s="106"/>
      <c r="BX51" s="97"/>
      <c r="BY51" s="95"/>
      <c r="BZ51" s="93" t="n">
        <f aca="false">BW51</f>
        <v>0</v>
      </c>
      <c r="CA51" s="97"/>
      <c r="CB51" s="95"/>
      <c r="CC51" s="106"/>
      <c r="CD51" s="97"/>
      <c r="CE51" s="95"/>
      <c r="CF51" s="106"/>
      <c r="CG51" s="97"/>
      <c r="CH51" s="95"/>
      <c r="CI51" s="106"/>
      <c r="CJ51" s="97"/>
      <c r="CK51" s="95"/>
      <c r="CL51" s="106"/>
      <c r="CM51" s="97"/>
      <c r="CN51" s="95"/>
      <c r="CO51" s="93" t="n">
        <f aca="false">CL51</f>
        <v>0</v>
      </c>
      <c r="CP51" s="97"/>
      <c r="CQ51" s="95"/>
      <c r="CR51" s="106"/>
      <c r="CS51" s="97"/>
      <c r="CT51" s="95"/>
      <c r="CU51" s="106"/>
      <c r="CV51" s="97"/>
      <c r="CW51" s="95"/>
      <c r="CX51" s="106"/>
      <c r="CY51" s="97"/>
      <c r="CZ51" s="95"/>
      <c r="DA51" s="106"/>
      <c r="DB51" s="97"/>
      <c r="DC51" s="95"/>
      <c r="DD51" s="93" t="n">
        <f aca="false">DA51</f>
        <v>0</v>
      </c>
      <c r="DE51" s="97"/>
      <c r="DF51" s="95"/>
      <c r="DG51" s="106"/>
      <c r="DH51" s="97"/>
      <c r="DI51" s="95"/>
      <c r="DJ51" s="106"/>
      <c r="DK51" s="97"/>
      <c r="DL51" s="95"/>
      <c r="DM51" s="106"/>
      <c r="DN51" s="97"/>
      <c r="DO51" s="95"/>
      <c r="DP51" s="106"/>
      <c r="DQ51" s="97"/>
      <c r="DR51" s="95"/>
      <c r="DS51" s="93" t="n">
        <f aca="false">DP51</f>
        <v>0</v>
      </c>
      <c r="DT51" s="97"/>
      <c r="DU51" s="95"/>
      <c r="DV51" s="106"/>
      <c r="DW51" s="97"/>
      <c r="DX51" s="95"/>
      <c r="DY51" s="106"/>
      <c r="DZ51" s="97"/>
      <c r="EA51" s="95"/>
      <c r="EB51" s="106"/>
      <c r="EC51" s="97"/>
      <c r="ED51" s="95"/>
      <c r="EE51" s="106"/>
      <c r="EF51" s="97"/>
      <c r="EG51" s="95"/>
      <c r="EH51" s="93" t="n">
        <v>8353</v>
      </c>
      <c r="EI51" s="97"/>
      <c r="EJ51" s="95"/>
      <c r="EK51" s="106" t="n">
        <v>3667</v>
      </c>
      <c r="EL51" s="97"/>
      <c r="EM51" s="95"/>
      <c r="EN51" s="106" t="n">
        <v>3353</v>
      </c>
      <c r="EO51" s="97"/>
      <c r="EP51" s="95"/>
      <c r="EQ51" s="106" t="n">
        <v>7110</v>
      </c>
      <c r="ER51" s="97"/>
      <c r="ES51" s="95"/>
      <c r="ET51" s="106" t="n">
        <v>5292</v>
      </c>
      <c r="EU51" s="97"/>
      <c r="EV51" s="95"/>
      <c r="EW51" s="93" t="n">
        <f aca="false">ET51</f>
        <v>5292</v>
      </c>
      <c r="EX51" s="97"/>
      <c r="EY51" s="95"/>
      <c r="EZ51" s="106" t="n">
        <v>10592</v>
      </c>
      <c r="FA51" s="97"/>
      <c r="FB51" s="95"/>
      <c r="FC51" s="106" t="n">
        <v>7534</v>
      </c>
      <c r="FD51" s="97"/>
      <c r="FE51" s="95"/>
      <c r="FF51" s="106" t="n">
        <v>5346.021</v>
      </c>
      <c r="FG51" s="97"/>
      <c r="FH51" s="95"/>
      <c r="FI51" s="106"/>
      <c r="FJ51" s="97"/>
      <c r="FK51" s="95"/>
      <c r="FL51" s="93" t="n">
        <f aca="false">+FC51</f>
        <v>7534</v>
      </c>
      <c r="FM51" s="97"/>
    </row>
    <row r="52" s="27" customFormat="true" ht="15" hidden="false" customHeight="false" outlineLevel="0" collapsed="false">
      <c r="B52" s="138"/>
      <c r="C52" s="27" t="s">
        <v>55</v>
      </c>
      <c r="D52" s="137"/>
      <c r="E52" s="95"/>
      <c r="F52" s="106"/>
      <c r="G52" s="97"/>
      <c r="H52" s="95"/>
      <c r="I52" s="106"/>
      <c r="J52" s="97"/>
      <c r="K52" s="95"/>
      <c r="L52" s="106"/>
      <c r="M52" s="97"/>
      <c r="N52" s="95"/>
      <c r="O52" s="106"/>
      <c r="P52" s="97"/>
      <c r="Q52" s="95"/>
      <c r="R52" s="93"/>
      <c r="S52" s="97"/>
      <c r="T52" s="95"/>
      <c r="U52" s="106"/>
      <c r="V52" s="97"/>
      <c r="W52" s="95"/>
      <c r="X52" s="106"/>
      <c r="Y52" s="97"/>
      <c r="Z52" s="95"/>
      <c r="AA52" s="106"/>
      <c r="AB52" s="97"/>
      <c r="AC52" s="95"/>
      <c r="AD52" s="106"/>
      <c r="AE52" s="97"/>
      <c r="AF52" s="95"/>
      <c r="AG52" s="93"/>
      <c r="AH52" s="97"/>
      <c r="AI52" s="95"/>
      <c r="AJ52" s="106"/>
      <c r="AK52" s="97"/>
      <c r="AL52" s="95"/>
      <c r="AM52" s="106"/>
      <c r="AN52" s="97"/>
      <c r="AO52" s="95"/>
      <c r="AP52" s="106"/>
      <c r="AQ52" s="97"/>
      <c r="AR52" s="95"/>
      <c r="AS52" s="106"/>
      <c r="AT52" s="97"/>
      <c r="AU52" s="95"/>
      <c r="AV52" s="93"/>
      <c r="AW52" s="97"/>
      <c r="AX52" s="95"/>
      <c r="AY52" s="106"/>
      <c r="AZ52" s="97"/>
      <c r="BA52" s="95"/>
      <c r="BB52" s="106"/>
      <c r="BC52" s="97"/>
      <c r="BD52" s="95"/>
      <c r="BE52" s="106"/>
      <c r="BF52" s="97"/>
      <c r="BG52" s="95"/>
      <c r="BH52" s="106"/>
      <c r="BI52" s="97"/>
      <c r="BJ52" s="95"/>
      <c r="BK52" s="93"/>
      <c r="BL52" s="97"/>
      <c r="BM52" s="95"/>
      <c r="BN52" s="106"/>
      <c r="BO52" s="97"/>
      <c r="BP52" s="95"/>
      <c r="BQ52" s="106"/>
      <c r="BR52" s="97"/>
      <c r="BS52" s="95"/>
      <c r="BT52" s="106"/>
      <c r="BU52" s="97"/>
      <c r="BV52" s="95"/>
      <c r="BW52" s="106"/>
      <c r="BX52" s="97"/>
      <c r="BY52" s="95"/>
      <c r="BZ52" s="93"/>
      <c r="CA52" s="97"/>
      <c r="CB52" s="95"/>
      <c r="CC52" s="106"/>
      <c r="CD52" s="97"/>
      <c r="CE52" s="95"/>
      <c r="CF52" s="106"/>
      <c r="CG52" s="97"/>
      <c r="CH52" s="95"/>
      <c r="CI52" s="106"/>
      <c r="CJ52" s="97"/>
      <c r="CK52" s="95"/>
      <c r="CL52" s="106"/>
      <c r="CM52" s="97"/>
      <c r="CN52" s="95"/>
      <c r="CO52" s="93"/>
      <c r="CP52" s="97"/>
      <c r="CQ52" s="95"/>
      <c r="CR52" s="106"/>
      <c r="CS52" s="97"/>
      <c r="CT52" s="95"/>
      <c r="CU52" s="106"/>
      <c r="CV52" s="97"/>
      <c r="CW52" s="95"/>
      <c r="CX52" s="106"/>
      <c r="CY52" s="97"/>
      <c r="CZ52" s="95"/>
      <c r="DA52" s="106"/>
      <c r="DB52" s="97"/>
      <c r="DC52" s="95"/>
      <c r="DD52" s="93"/>
      <c r="DE52" s="97"/>
      <c r="DF52" s="95"/>
      <c r="DG52" s="106"/>
      <c r="DH52" s="97"/>
      <c r="DI52" s="95"/>
      <c r="DJ52" s="106"/>
      <c r="DK52" s="97"/>
      <c r="DL52" s="95"/>
      <c r="DM52" s="106"/>
      <c r="DN52" s="97"/>
      <c r="DO52" s="95"/>
      <c r="DP52" s="106"/>
      <c r="DQ52" s="97"/>
      <c r="DR52" s="95"/>
      <c r="DS52" s="93"/>
      <c r="DT52" s="97"/>
      <c r="DU52" s="95"/>
      <c r="DV52" s="106"/>
      <c r="DW52" s="97"/>
      <c r="DX52" s="95"/>
      <c r="DY52" s="106"/>
      <c r="DZ52" s="97"/>
      <c r="EA52" s="95"/>
      <c r="EB52" s="106"/>
      <c r="EC52" s="97"/>
      <c r="ED52" s="95"/>
      <c r="EE52" s="106"/>
      <c r="EF52" s="97"/>
      <c r="EG52" s="95"/>
      <c r="EH52" s="93" t="n">
        <v>3541</v>
      </c>
      <c r="EI52" s="97"/>
      <c r="EJ52" s="95"/>
      <c r="EK52" s="106" t="n">
        <v>3087</v>
      </c>
      <c r="EL52" s="97"/>
      <c r="EM52" s="95"/>
      <c r="EN52" s="106" t="n">
        <v>3504</v>
      </c>
      <c r="EO52" s="97"/>
      <c r="EP52" s="95"/>
      <c r="EQ52" s="106" t="n">
        <v>3186</v>
      </c>
      <c r="ER52" s="97"/>
      <c r="ES52" s="95"/>
      <c r="ET52" s="106" t="n">
        <v>2741</v>
      </c>
      <c r="EU52" s="97"/>
      <c r="EV52" s="95"/>
      <c r="EW52" s="93" t="n">
        <f aca="false">ET52</f>
        <v>2741</v>
      </c>
      <c r="EX52" s="97"/>
      <c r="EY52" s="95"/>
      <c r="EZ52" s="106" t="n">
        <v>3513</v>
      </c>
      <c r="FA52" s="97"/>
      <c r="FB52" s="95"/>
      <c r="FC52" s="106" t="n">
        <v>2023</v>
      </c>
      <c r="FD52" s="97"/>
      <c r="FE52" s="95"/>
      <c r="FF52" s="106" t="n">
        <v>2353.66</v>
      </c>
      <c r="FG52" s="97"/>
      <c r="FH52" s="95"/>
      <c r="FI52" s="106"/>
      <c r="FJ52" s="97"/>
      <c r="FK52" s="95"/>
      <c r="FL52" s="93" t="n">
        <f aca="false">+FC52</f>
        <v>2023</v>
      </c>
      <c r="FM52" s="97"/>
    </row>
    <row r="53" s="27" customFormat="true" ht="15" hidden="false" customHeight="false" outlineLevel="0" collapsed="false">
      <c r="B53" s="138"/>
      <c r="C53" s="27" t="s">
        <v>92</v>
      </c>
      <c r="D53" s="137"/>
      <c r="E53" s="95"/>
      <c r="F53" s="106"/>
      <c r="G53" s="97"/>
      <c r="H53" s="95"/>
      <c r="I53" s="106"/>
      <c r="J53" s="97"/>
      <c r="K53" s="95"/>
      <c r="L53" s="106"/>
      <c r="M53" s="97"/>
      <c r="N53" s="95"/>
      <c r="O53" s="106"/>
      <c r="P53" s="97"/>
      <c r="Q53" s="95"/>
      <c r="R53" s="93" t="n">
        <f aca="false">O53</f>
        <v>0</v>
      </c>
      <c r="S53" s="97"/>
      <c r="T53" s="95"/>
      <c r="U53" s="106"/>
      <c r="V53" s="97"/>
      <c r="W53" s="95"/>
      <c r="X53" s="106"/>
      <c r="Y53" s="97"/>
      <c r="Z53" s="95"/>
      <c r="AA53" s="106"/>
      <c r="AB53" s="97"/>
      <c r="AC53" s="95"/>
      <c r="AD53" s="106"/>
      <c r="AE53" s="97"/>
      <c r="AF53" s="95"/>
      <c r="AG53" s="93" t="n">
        <f aca="false">AD53</f>
        <v>0</v>
      </c>
      <c r="AH53" s="97"/>
      <c r="AI53" s="95"/>
      <c r="AJ53" s="106"/>
      <c r="AK53" s="97"/>
      <c r="AL53" s="95"/>
      <c r="AM53" s="106"/>
      <c r="AN53" s="97"/>
      <c r="AO53" s="95"/>
      <c r="AP53" s="106"/>
      <c r="AQ53" s="97"/>
      <c r="AR53" s="95"/>
      <c r="AS53" s="106"/>
      <c r="AT53" s="97"/>
      <c r="AU53" s="95"/>
      <c r="AV53" s="93" t="n">
        <f aca="false">AS53</f>
        <v>0</v>
      </c>
      <c r="AW53" s="97"/>
      <c r="AX53" s="95"/>
      <c r="AY53" s="106"/>
      <c r="AZ53" s="97"/>
      <c r="BA53" s="95"/>
      <c r="BB53" s="106"/>
      <c r="BC53" s="97"/>
      <c r="BD53" s="95"/>
      <c r="BE53" s="106"/>
      <c r="BF53" s="97"/>
      <c r="BG53" s="95"/>
      <c r="BH53" s="106"/>
      <c r="BI53" s="97"/>
      <c r="BJ53" s="95"/>
      <c r="BK53" s="93" t="n">
        <f aca="false">BH53</f>
        <v>0</v>
      </c>
      <c r="BL53" s="97"/>
      <c r="BM53" s="95"/>
      <c r="BN53" s="106"/>
      <c r="BO53" s="97"/>
      <c r="BP53" s="95"/>
      <c r="BQ53" s="106"/>
      <c r="BR53" s="97"/>
      <c r="BS53" s="95"/>
      <c r="BT53" s="106"/>
      <c r="BU53" s="97"/>
      <c r="BV53" s="95"/>
      <c r="BW53" s="106"/>
      <c r="BX53" s="97"/>
      <c r="BY53" s="95"/>
      <c r="BZ53" s="93" t="n">
        <f aca="false">BW53</f>
        <v>0</v>
      </c>
      <c r="CA53" s="97"/>
      <c r="CB53" s="95"/>
      <c r="CC53" s="106"/>
      <c r="CD53" s="97"/>
      <c r="CE53" s="95"/>
      <c r="CF53" s="106"/>
      <c r="CG53" s="97"/>
      <c r="CH53" s="95"/>
      <c r="CI53" s="106"/>
      <c r="CJ53" s="97"/>
      <c r="CK53" s="95"/>
      <c r="CL53" s="106"/>
      <c r="CM53" s="97"/>
      <c r="CN53" s="95"/>
      <c r="CO53" s="93" t="n">
        <f aca="false">CL53</f>
        <v>0</v>
      </c>
      <c r="CP53" s="97"/>
      <c r="CQ53" s="95"/>
      <c r="CR53" s="106"/>
      <c r="CS53" s="97"/>
      <c r="CT53" s="95"/>
      <c r="CU53" s="106"/>
      <c r="CV53" s="97"/>
      <c r="CW53" s="95"/>
      <c r="CX53" s="106"/>
      <c r="CY53" s="97"/>
      <c r="CZ53" s="95"/>
      <c r="DA53" s="106"/>
      <c r="DB53" s="97"/>
      <c r="DC53" s="95"/>
      <c r="DD53" s="93" t="n">
        <f aca="false">DA53</f>
        <v>0</v>
      </c>
      <c r="DE53" s="97"/>
      <c r="DF53" s="95"/>
      <c r="DG53" s="106"/>
      <c r="DH53" s="97"/>
      <c r="DI53" s="95"/>
      <c r="DJ53" s="106"/>
      <c r="DK53" s="97"/>
      <c r="DL53" s="95"/>
      <c r="DM53" s="106"/>
      <c r="DN53" s="97"/>
      <c r="DO53" s="95"/>
      <c r="DP53" s="106"/>
      <c r="DQ53" s="97"/>
      <c r="DR53" s="95"/>
      <c r="DS53" s="93" t="n">
        <f aca="false">DP53</f>
        <v>0</v>
      </c>
      <c r="DT53" s="97"/>
      <c r="DU53" s="95"/>
      <c r="DV53" s="106"/>
      <c r="DW53" s="97"/>
      <c r="DX53" s="95"/>
      <c r="DY53" s="106"/>
      <c r="DZ53" s="97"/>
      <c r="EA53" s="95"/>
      <c r="EB53" s="106"/>
      <c r="EC53" s="97"/>
      <c r="ED53" s="95"/>
      <c r="EE53" s="106"/>
      <c r="EF53" s="97"/>
      <c r="EG53" s="95"/>
      <c r="EH53" s="93" t="n">
        <f aca="false">+EH48-SUM(EH49:EH52)</f>
        <v>1484</v>
      </c>
      <c r="EI53" s="97"/>
      <c r="EJ53" s="95"/>
      <c r="EK53" s="106" t="n">
        <f aca="false">+EK48-SUM(EK49:EK52)</f>
        <v>1726</v>
      </c>
      <c r="EL53" s="97"/>
      <c r="EM53" s="95"/>
      <c r="EN53" s="106" t="n">
        <f aca="false">+EN48-SUM(EN49:EN52)</f>
        <v>1579</v>
      </c>
      <c r="EO53" s="97"/>
      <c r="EP53" s="95"/>
      <c r="EQ53" s="106" t="n">
        <f aca="false">+EQ48-SUM(EQ49:EQ52)</f>
        <v>1695.236399</v>
      </c>
      <c r="ER53" s="97"/>
      <c r="ES53" s="95"/>
      <c r="ET53" s="106" t="n">
        <f aca="false">+ET48-SUM(ET49:ET52)</f>
        <v>1512</v>
      </c>
      <c r="EU53" s="97"/>
      <c r="EV53" s="95"/>
      <c r="EW53" s="93" t="n">
        <f aca="false">ET53</f>
        <v>1512</v>
      </c>
      <c r="EX53" s="97"/>
      <c r="EY53" s="95"/>
      <c r="EZ53" s="106" t="n">
        <f aca="false">+EZ48-SUM(EZ49:EZ52)</f>
        <v>7761</v>
      </c>
      <c r="FA53" s="97"/>
      <c r="FB53" s="95"/>
      <c r="FC53" s="106" t="n">
        <f aca="false">FC48-SUM(FC49:FC52)</f>
        <v>1310</v>
      </c>
      <c r="FD53" s="97"/>
      <c r="FE53" s="95"/>
      <c r="FF53" s="106" t="n">
        <v>2699.105</v>
      </c>
      <c r="FG53" s="97"/>
      <c r="FH53" s="95"/>
      <c r="FI53" s="106"/>
      <c r="FJ53" s="97"/>
      <c r="FK53" s="95"/>
      <c r="FL53" s="93" t="n">
        <f aca="false">+FC53</f>
        <v>1310</v>
      </c>
      <c r="FM53" s="97"/>
    </row>
    <row r="54" s="27" customFormat="true" ht="15" hidden="false" customHeight="false" outlineLevel="0" collapsed="false">
      <c r="B54" s="138" t="s">
        <v>57</v>
      </c>
      <c r="D54" s="137"/>
      <c r="E54" s="95"/>
      <c r="F54" s="106"/>
      <c r="G54" s="97"/>
      <c r="H54" s="95"/>
      <c r="I54" s="106"/>
      <c r="J54" s="97"/>
      <c r="K54" s="95"/>
      <c r="L54" s="106"/>
      <c r="M54" s="97"/>
      <c r="N54" s="95"/>
      <c r="O54" s="106"/>
      <c r="P54" s="97"/>
      <c r="Q54" s="95"/>
      <c r="R54" s="93" t="n">
        <f aca="false">O54</f>
        <v>0</v>
      </c>
      <c r="S54" s="97"/>
      <c r="T54" s="95"/>
      <c r="U54" s="106"/>
      <c r="V54" s="97"/>
      <c r="W54" s="95"/>
      <c r="X54" s="106"/>
      <c r="Y54" s="97"/>
      <c r="Z54" s="95"/>
      <c r="AA54" s="106"/>
      <c r="AB54" s="97"/>
      <c r="AC54" s="95"/>
      <c r="AD54" s="106"/>
      <c r="AE54" s="97"/>
      <c r="AF54" s="95"/>
      <c r="AG54" s="93" t="n">
        <f aca="false">AD54</f>
        <v>0</v>
      </c>
      <c r="AH54" s="97"/>
      <c r="AI54" s="95"/>
      <c r="AJ54" s="106"/>
      <c r="AK54" s="97"/>
      <c r="AL54" s="95"/>
      <c r="AM54" s="106"/>
      <c r="AN54" s="97"/>
      <c r="AO54" s="95"/>
      <c r="AP54" s="106"/>
      <c r="AQ54" s="97"/>
      <c r="AR54" s="95"/>
      <c r="AS54" s="106"/>
      <c r="AT54" s="97"/>
      <c r="AU54" s="95"/>
      <c r="AV54" s="93" t="n">
        <f aca="false">AS54</f>
        <v>0</v>
      </c>
      <c r="AW54" s="97"/>
      <c r="AX54" s="95"/>
      <c r="AY54" s="106"/>
      <c r="AZ54" s="97"/>
      <c r="BA54" s="95"/>
      <c r="BB54" s="106"/>
      <c r="BC54" s="97"/>
      <c r="BD54" s="95"/>
      <c r="BE54" s="106"/>
      <c r="BF54" s="97"/>
      <c r="BG54" s="95"/>
      <c r="BH54" s="106"/>
      <c r="BI54" s="97"/>
      <c r="BJ54" s="95"/>
      <c r="BK54" s="93" t="n">
        <f aca="false">BH54</f>
        <v>0</v>
      </c>
      <c r="BL54" s="97"/>
      <c r="BM54" s="95"/>
      <c r="BN54" s="106"/>
      <c r="BO54" s="97"/>
      <c r="BP54" s="95"/>
      <c r="BQ54" s="106"/>
      <c r="BR54" s="97"/>
      <c r="BS54" s="95"/>
      <c r="BT54" s="106"/>
      <c r="BU54" s="97"/>
      <c r="BV54" s="95"/>
      <c r="BW54" s="106"/>
      <c r="BX54" s="97"/>
      <c r="BY54" s="95"/>
      <c r="BZ54" s="93" t="n">
        <f aca="false">BW54</f>
        <v>0</v>
      </c>
      <c r="CA54" s="97"/>
      <c r="CB54" s="95"/>
      <c r="CC54" s="106"/>
      <c r="CD54" s="97"/>
      <c r="CE54" s="95"/>
      <c r="CF54" s="106"/>
      <c r="CG54" s="97"/>
      <c r="CH54" s="95"/>
      <c r="CI54" s="106"/>
      <c r="CJ54" s="97"/>
      <c r="CK54" s="95"/>
      <c r="CL54" s="106"/>
      <c r="CM54" s="97"/>
      <c r="CN54" s="95"/>
      <c r="CO54" s="93" t="n">
        <f aca="false">CL54</f>
        <v>0</v>
      </c>
      <c r="CP54" s="97"/>
      <c r="CQ54" s="95"/>
      <c r="CR54" s="106"/>
      <c r="CS54" s="97"/>
      <c r="CT54" s="95"/>
      <c r="CU54" s="106"/>
      <c r="CV54" s="97"/>
      <c r="CW54" s="95"/>
      <c r="CX54" s="106"/>
      <c r="CY54" s="97"/>
      <c r="CZ54" s="95"/>
      <c r="DA54" s="106"/>
      <c r="DB54" s="97"/>
      <c r="DC54" s="95"/>
      <c r="DD54" s="93" t="n">
        <f aca="false">DA54</f>
        <v>0</v>
      </c>
      <c r="DE54" s="97"/>
      <c r="DF54" s="95"/>
      <c r="DG54" s="106"/>
      <c r="DH54" s="97"/>
      <c r="DI54" s="95"/>
      <c r="DJ54" s="106"/>
      <c r="DK54" s="97"/>
      <c r="DL54" s="95"/>
      <c r="DM54" s="106"/>
      <c r="DN54" s="97"/>
      <c r="DO54" s="95"/>
      <c r="DP54" s="106"/>
      <c r="DQ54" s="97"/>
      <c r="DR54" s="95"/>
      <c r="DS54" s="93" t="n">
        <f aca="false">DP54</f>
        <v>0</v>
      </c>
      <c r="DT54" s="97"/>
      <c r="DU54" s="95"/>
      <c r="DV54" s="106"/>
      <c r="DW54" s="97"/>
      <c r="DX54" s="95"/>
      <c r="DY54" s="106"/>
      <c r="DZ54" s="97"/>
      <c r="EA54" s="95"/>
      <c r="EB54" s="106"/>
      <c r="EC54" s="97"/>
      <c r="ED54" s="95"/>
      <c r="EE54" s="106"/>
      <c r="EF54" s="97"/>
      <c r="EG54" s="95"/>
      <c r="EH54" s="93" t="n">
        <v>12511</v>
      </c>
      <c r="EI54" s="97"/>
      <c r="EJ54" s="95"/>
      <c r="EK54" s="106" t="n">
        <v>12672</v>
      </c>
      <c r="EL54" s="97"/>
      <c r="EM54" s="95"/>
      <c r="EN54" s="106" t="n">
        <v>13530</v>
      </c>
      <c r="EO54" s="97"/>
      <c r="EP54" s="95"/>
      <c r="EQ54" s="106" t="n">
        <v>14371</v>
      </c>
      <c r="ER54" s="97"/>
      <c r="ES54" s="95"/>
      <c r="ET54" s="106" t="n">
        <v>13313</v>
      </c>
      <c r="EU54" s="97"/>
      <c r="EV54" s="95"/>
      <c r="EW54" s="93" t="n">
        <f aca="false">ET54</f>
        <v>13313</v>
      </c>
      <c r="EX54" s="97"/>
      <c r="EY54" s="95"/>
      <c r="EZ54" s="106" t="n">
        <v>44610</v>
      </c>
      <c r="FA54" s="97"/>
      <c r="FB54" s="95"/>
      <c r="FC54" s="106" t="n">
        <v>40652</v>
      </c>
      <c r="FD54" s="97"/>
      <c r="FE54" s="95"/>
      <c r="FF54" s="106" t="n">
        <v>64673.665</v>
      </c>
      <c r="FG54" s="97"/>
      <c r="FH54" s="95"/>
      <c r="FI54" s="106"/>
      <c r="FJ54" s="97"/>
      <c r="FK54" s="95"/>
      <c r="FL54" s="93" t="n">
        <f aca="false">+FC54</f>
        <v>40652</v>
      </c>
      <c r="FM54" s="97"/>
    </row>
    <row r="55" s="27" customFormat="true" ht="15" hidden="false" customHeight="false" outlineLevel="0" collapsed="false">
      <c r="B55" s="138"/>
      <c r="C55" s="27" t="s">
        <v>93</v>
      </c>
      <c r="D55" s="137"/>
      <c r="E55" s="95"/>
      <c r="F55" s="106"/>
      <c r="G55" s="97"/>
      <c r="H55" s="95"/>
      <c r="I55" s="106"/>
      <c r="J55" s="97"/>
      <c r="K55" s="95"/>
      <c r="L55" s="106"/>
      <c r="M55" s="97"/>
      <c r="N55" s="95"/>
      <c r="O55" s="106"/>
      <c r="P55" s="97"/>
      <c r="Q55" s="95"/>
      <c r="R55" s="93" t="n">
        <f aca="false">O55</f>
        <v>0</v>
      </c>
      <c r="S55" s="97"/>
      <c r="T55" s="95"/>
      <c r="U55" s="106"/>
      <c r="V55" s="97"/>
      <c r="W55" s="95"/>
      <c r="X55" s="106"/>
      <c r="Y55" s="97"/>
      <c r="Z55" s="95"/>
      <c r="AA55" s="106"/>
      <c r="AB55" s="97"/>
      <c r="AC55" s="95"/>
      <c r="AD55" s="106"/>
      <c r="AE55" s="97"/>
      <c r="AF55" s="95"/>
      <c r="AG55" s="93" t="n">
        <f aca="false">AD55</f>
        <v>0</v>
      </c>
      <c r="AH55" s="97"/>
      <c r="AI55" s="95"/>
      <c r="AJ55" s="106"/>
      <c r="AK55" s="97"/>
      <c r="AL55" s="95"/>
      <c r="AM55" s="106"/>
      <c r="AN55" s="97"/>
      <c r="AO55" s="95"/>
      <c r="AP55" s="106"/>
      <c r="AQ55" s="97"/>
      <c r="AR55" s="95"/>
      <c r="AS55" s="106"/>
      <c r="AT55" s="97"/>
      <c r="AU55" s="95"/>
      <c r="AV55" s="93" t="n">
        <f aca="false">AS55</f>
        <v>0</v>
      </c>
      <c r="AW55" s="97"/>
      <c r="AX55" s="95"/>
      <c r="AY55" s="106"/>
      <c r="AZ55" s="97"/>
      <c r="BA55" s="95"/>
      <c r="BB55" s="106"/>
      <c r="BC55" s="97"/>
      <c r="BD55" s="95"/>
      <c r="BE55" s="106"/>
      <c r="BF55" s="97"/>
      <c r="BG55" s="95"/>
      <c r="BH55" s="106"/>
      <c r="BI55" s="97"/>
      <c r="BJ55" s="95"/>
      <c r="BK55" s="93" t="n">
        <f aca="false">BH55</f>
        <v>0</v>
      </c>
      <c r="BL55" s="97"/>
      <c r="BM55" s="95"/>
      <c r="BN55" s="106"/>
      <c r="BO55" s="97"/>
      <c r="BP55" s="95"/>
      <c r="BQ55" s="106"/>
      <c r="BR55" s="97"/>
      <c r="BS55" s="95"/>
      <c r="BT55" s="106"/>
      <c r="BU55" s="97"/>
      <c r="BV55" s="95"/>
      <c r="BW55" s="106"/>
      <c r="BX55" s="97"/>
      <c r="BY55" s="95"/>
      <c r="BZ55" s="93" t="n">
        <f aca="false">BW55</f>
        <v>0</v>
      </c>
      <c r="CA55" s="97"/>
      <c r="CB55" s="95"/>
      <c r="CC55" s="106"/>
      <c r="CD55" s="97"/>
      <c r="CE55" s="95"/>
      <c r="CF55" s="106"/>
      <c r="CG55" s="97"/>
      <c r="CH55" s="95"/>
      <c r="CI55" s="106"/>
      <c r="CJ55" s="97"/>
      <c r="CK55" s="95"/>
      <c r="CL55" s="106"/>
      <c r="CM55" s="97"/>
      <c r="CN55" s="95"/>
      <c r="CO55" s="93" t="n">
        <f aca="false">CL55</f>
        <v>0</v>
      </c>
      <c r="CP55" s="97"/>
      <c r="CQ55" s="95"/>
      <c r="CR55" s="106"/>
      <c r="CS55" s="97"/>
      <c r="CT55" s="95"/>
      <c r="CU55" s="106"/>
      <c r="CV55" s="97"/>
      <c r="CW55" s="95"/>
      <c r="CX55" s="106"/>
      <c r="CY55" s="97"/>
      <c r="CZ55" s="95"/>
      <c r="DA55" s="106"/>
      <c r="DB55" s="97"/>
      <c r="DC55" s="95"/>
      <c r="DD55" s="93" t="n">
        <f aca="false">DA55</f>
        <v>0</v>
      </c>
      <c r="DE55" s="97"/>
      <c r="DF55" s="95"/>
      <c r="DG55" s="106"/>
      <c r="DH55" s="97"/>
      <c r="DI55" s="95"/>
      <c r="DJ55" s="106"/>
      <c r="DK55" s="97"/>
      <c r="DL55" s="95"/>
      <c r="DM55" s="106"/>
      <c r="DN55" s="97"/>
      <c r="DO55" s="95"/>
      <c r="DP55" s="106"/>
      <c r="DQ55" s="97"/>
      <c r="DR55" s="95"/>
      <c r="DS55" s="93" t="n">
        <f aca="false">DP55</f>
        <v>0</v>
      </c>
      <c r="DT55" s="97"/>
      <c r="DU55" s="95"/>
      <c r="DV55" s="106"/>
      <c r="DW55" s="97"/>
      <c r="DX55" s="95"/>
      <c r="DY55" s="106"/>
      <c r="DZ55" s="97"/>
      <c r="EA55" s="95"/>
      <c r="EB55" s="106"/>
      <c r="EC55" s="97"/>
      <c r="ED55" s="95"/>
      <c r="EE55" s="106"/>
      <c r="EF55" s="97"/>
      <c r="EG55" s="95"/>
      <c r="EH55" s="93" t="n">
        <v>1177</v>
      </c>
      <c r="EI55" s="97"/>
      <c r="EJ55" s="95"/>
      <c r="EK55" s="106" t="n">
        <v>1524</v>
      </c>
      <c r="EL55" s="97"/>
      <c r="EM55" s="95"/>
      <c r="EN55" s="106" t="n">
        <v>2040</v>
      </c>
      <c r="EO55" s="97"/>
      <c r="EP55" s="95"/>
      <c r="EQ55" s="106" t="n">
        <v>2245.082036</v>
      </c>
      <c r="ER55" s="97"/>
      <c r="ES55" s="95"/>
      <c r="ET55" s="106" t="n">
        <v>2624</v>
      </c>
      <c r="EU55" s="97"/>
      <c r="EV55" s="95"/>
      <c r="EW55" s="93" t="n">
        <f aca="false">ET55</f>
        <v>2624</v>
      </c>
      <c r="EX55" s="97"/>
      <c r="EY55" s="95"/>
      <c r="EZ55" s="106" t="n">
        <v>3002</v>
      </c>
      <c r="FA55" s="97"/>
      <c r="FB55" s="95"/>
      <c r="FC55" s="106" t="n">
        <v>3483</v>
      </c>
      <c r="FD55" s="97"/>
      <c r="FE55" s="95"/>
      <c r="FF55" s="106" t="n">
        <v>5135.208</v>
      </c>
      <c r="FG55" s="97"/>
      <c r="FH55" s="95"/>
      <c r="FI55" s="106"/>
      <c r="FJ55" s="97"/>
      <c r="FK55" s="95"/>
      <c r="FL55" s="93" t="n">
        <f aca="false">+FC55</f>
        <v>3483</v>
      </c>
      <c r="FM55" s="97"/>
    </row>
    <row r="56" s="27" customFormat="true" ht="15" hidden="false" customHeight="false" outlineLevel="0" collapsed="false">
      <c r="B56" s="138"/>
      <c r="C56" s="27" t="s">
        <v>59</v>
      </c>
      <c r="D56" s="137"/>
      <c r="E56" s="95"/>
      <c r="F56" s="106"/>
      <c r="G56" s="97"/>
      <c r="H56" s="95"/>
      <c r="I56" s="106"/>
      <c r="J56" s="97"/>
      <c r="K56" s="95"/>
      <c r="L56" s="106"/>
      <c r="M56" s="97"/>
      <c r="N56" s="95"/>
      <c r="O56" s="106"/>
      <c r="P56" s="97"/>
      <c r="Q56" s="95"/>
      <c r="R56" s="93" t="n">
        <f aca="false">O56</f>
        <v>0</v>
      </c>
      <c r="S56" s="97"/>
      <c r="T56" s="95"/>
      <c r="U56" s="106"/>
      <c r="V56" s="97"/>
      <c r="W56" s="95"/>
      <c r="X56" s="106"/>
      <c r="Y56" s="97"/>
      <c r="Z56" s="95"/>
      <c r="AA56" s="106"/>
      <c r="AB56" s="97"/>
      <c r="AC56" s="95"/>
      <c r="AD56" s="106"/>
      <c r="AE56" s="97"/>
      <c r="AF56" s="95"/>
      <c r="AG56" s="93" t="n">
        <f aca="false">AD56</f>
        <v>0</v>
      </c>
      <c r="AH56" s="97"/>
      <c r="AI56" s="95"/>
      <c r="AJ56" s="106"/>
      <c r="AK56" s="97"/>
      <c r="AL56" s="95"/>
      <c r="AM56" s="106"/>
      <c r="AN56" s="97"/>
      <c r="AO56" s="95"/>
      <c r="AP56" s="106"/>
      <c r="AQ56" s="97"/>
      <c r="AR56" s="95"/>
      <c r="AS56" s="106"/>
      <c r="AT56" s="97"/>
      <c r="AU56" s="95"/>
      <c r="AV56" s="93" t="n">
        <f aca="false">AS56</f>
        <v>0</v>
      </c>
      <c r="AW56" s="97"/>
      <c r="AX56" s="95"/>
      <c r="AY56" s="106"/>
      <c r="AZ56" s="97"/>
      <c r="BA56" s="95"/>
      <c r="BB56" s="106"/>
      <c r="BC56" s="97"/>
      <c r="BD56" s="95"/>
      <c r="BE56" s="106"/>
      <c r="BF56" s="97"/>
      <c r="BG56" s="95"/>
      <c r="BH56" s="106"/>
      <c r="BI56" s="97"/>
      <c r="BJ56" s="95"/>
      <c r="BK56" s="93" t="n">
        <f aca="false">BH56</f>
        <v>0</v>
      </c>
      <c r="BL56" s="97"/>
      <c r="BM56" s="95"/>
      <c r="BN56" s="106"/>
      <c r="BO56" s="97"/>
      <c r="BP56" s="95"/>
      <c r="BQ56" s="106"/>
      <c r="BR56" s="97"/>
      <c r="BS56" s="95"/>
      <c r="BT56" s="106"/>
      <c r="BU56" s="97"/>
      <c r="BV56" s="95"/>
      <c r="BW56" s="106"/>
      <c r="BX56" s="97"/>
      <c r="BY56" s="95"/>
      <c r="BZ56" s="93" t="n">
        <f aca="false">BW56</f>
        <v>0</v>
      </c>
      <c r="CA56" s="97"/>
      <c r="CB56" s="95"/>
      <c r="CC56" s="106"/>
      <c r="CD56" s="97"/>
      <c r="CE56" s="95"/>
      <c r="CF56" s="106"/>
      <c r="CG56" s="97"/>
      <c r="CH56" s="95"/>
      <c r="CI56" s="106"/>
      <c r="CJ56" s="97"/>
      <c r="CK56" s="95"/>
      <c r="CL56" s="106"/>
      <c r="CM56" s="97"/>
      <c r="CN56" s="95"/>
      <c r="CO56" s="93" t="n">
        <f aca="false">CL56</f>
        <v>0</v>
      </c>
      <c r="CP56" s="97"/>
      <c r="CQ56" s="95"/>
      <c r="CR56" s="106"/>
      <c r="CS56" s="97"/>
      <c r="CT56" s="95"/>
      <c r="CU56" s="106"/>
      <c r="CV56" s="97"/>
      <c r="CW56" s="95"/>
      <c r="CX56" s="106"/>
      <c r="CY56" s="97"/>
      <c r="CZ56" s="95"/>
      <c r="DA56" s="106"/>
      <c r="DB56" s="97"/>
      <c r="DC56" s="95"/>
      <c r="DD56" s="93" t="n">
        <f aca="false">DA56</f>
        <v>0</v>
      </c>
      <c r="DE56" s="97"/>
      <c r="DF56" s="95"/>
      <c r="DG56" s="106"/>
      <c r="DH56" s="97"/>
      <c r="DI56" s="95"/>
      <c r="DJ56" s="106"/>
      <c r="DK56" s="97"/>
      <c r="DL56" s="95"/>
      <c r="DM56" s="106"/>
      <c r="DN56" s="97"/>
      <c r="DO56" s="95"/>
      <c r="DP56" s="106"/>
      <c r="DQ56" s="97"/>
      <c r="DR56" s="95"/>
      <c r="DS56" s="93" t="n">
        <f aca="false">DP56</f>
        <v>0</v>
      </c>
      <c r="DT56" s="97"/>
      <c r="DU56" s="95"/>
      <c r="DV56" s="106"/>
      <c r="DW56" s="97"/>
      <c r="DX56" s="95"/>
      <c r="DY56" s="106"/>
      <c r="DZ56" s="97"/>
      <c r="EA56" s="95"/>
      <c r="EB56" s="106"/>
      <c r="EC56" s="97"/>
      <c r="ED56" s="95"/>
      <c r="EE56" s="106"/>
      <c r="EF56" s="97"/>
      <c r="EG56" s="95"/>
      <c r="EH56" s="93" t="n">
        <v>7284</v>
      </c>
      <c r="EI56" s="97"/>
      <c r="EJ56" s="95"/>
      <c r="EK56" s="106" t="n">
        <v>7191</v>
      </c>
      <c r="EL56" s="97"/>
      <c r="EM56" s="95"/>
      <c r="EN56" s="106" t="n">
        <v>7144</v>
      </c>
      <c r="EO56" s="97"/>
      <c r="EP56" s="95"/>
      <c r="EQ56" s="106" t="n">
        <v>7442</v>
      </c>
      <c r="ER56" s="97"/>
      <c r="ES56" s="95"/>
      <c r="ET56" s="106" t="n">
        <v>7408</v>
      </c>
      <c r="EU56" s="97"/>
      <c r="EV56" s="95"/>
      <c r="EW56" s="93" t="n">
        <f aca="false">ET56</f>
        <v>7408</v>
      </c>
      <c r="EX56" s="97"/>
      <c r="EY56" s="95"/>
      <c r="EZ56" s="106" t="n">
        <v>7974</v>
      </c>
      <c r="FA56" s="97"/>
      <c r="FB56" s="95"/>
      <c r="FC56" s="106" t="n">
        <v>1858</v>
      </c>
      <c r="FD56" s="97"/>
      <c r="FE56" s="95"/>
      <c r="FF56" s="106" t="n">
        <v>25965.611</v>
      </c>
      <c r="FG56" s="97"/>
      <c r="FH56" s="95"/>
      <c r="FI56" s="106"/>
      <c r="FJ56" s="97"/>
      <c r="FK56" s="95"/>
      <c r="FL56" s="93" t="n">
        <f aca="false">+FC56</f>
        <v>1858</v>
      </c>
      <c r="FM56" s="97"/>
    </row>
    <row r="57" s="27" customFormat="true" ht="15" hidden="false" customHeight="false" outlineLevel="0" collapsed="false">
      <c r="B57" s="138"/>
      <c r="C57" s="27" t="s">
        <v>60</v>
      </c>
      <c r="D57" s="137"/>
      <c r="E57" s="95"/>
      <c r="F57" s="106"/>
      <c r="G57" s="97"/>
      <c r="H57" s="95"/>
      <c r="I57" s="106"/>
      <c r="J57" s="97"/>
      <c r="K57" s="95"/>
      <c r="L57" s="106"/>
      <c r="M57" s="97"/>
      <c r="N57" s="95"/>
      <c r="O57" s="106"/>
      <c r="P57" s="97"/>
      <c r="Q57" s="95"/>
      <c r="R57" s="93"/>
      <c r="S57" s="97"/>
      <c r="T57" s="95"/>
      <c r="U57" s="106"/>
      <c r="V57" s="97"/>
      <c r="W57" s="95"/>
      <c r="X57" s="106"/>
      <c r="Y57" s="97"/>
      <c r="Z57" s="95"/>
      <c r="AA57" s="106"/>
      <c r="AB57" s="97"/>
      <c r="AC57" s="95"/>
      <c r="AD57" s="106"/>
      <c r="AE57" s="97"/>
      <c r="AF57" s="95"/>
      <c r="AG57" s="93"/>
      <c r="AH57" s="97"/>
      <c r="AI57" s="95"/>
      <c r="AJ57" s="106"/>
      <c r="AK57" s="97"/>
      <c r="AL57" s="95"/>
      <c r="AM57" s="106"/>
      <c r="AN57" s="97"/>
      <c r="AO57" s="95"/>
      <c r="AP57" s="106"/>
      <c r="AQ57" s="97"/>
      <c r="AR57" s="95"/>
      <c r="AS57" s="106"/>
      <c r="AT57" s="97"/>
      <c r="AU57" s="95"/>
      <c r="AV57" s="93"/>
      <c r="AW57" s="97"/>
      <c r="AX57" s="95"/>
      <c r="AY57" s="106"/>
      <c r="AZ57" s="97"/>
      <c r="BA57" s="95"/>
      <c r="BB57" s="106"/>
      <c r="BC57" s="97"/>
      <c r="BD57" s="95"/>
      <c r="BE57" s="106"/>
      <c r="BF57" s="97"/>
      <c r="BG57" s="95"/>
      <c r="BH57" s="106"/>
      <c r="BI57" s="97"/>
      <c r="BJ57" s="95"/>
      <c r="BK57" s="93"/>
      <c r="BL57" s="97"/>
      <c r="BM57" s="95"/>
      <c r="BN57" s="106"/>
      <c r="BO57" s="97"/>
      <c r="BP57" s="95"/>
      <c r="BQ57" s="106"/>
      <c r="BR57" s="97"/>
      <c r="BS57" s="95"/>
      <c r="BT57" s="106"/>
      <c r="BU57" s="97"/>
      <c r="BV57" s="95"/>
      <c r="BW57" s="106"/>
      <c r="BX57" s="97"/>
      <c r="BY57" s="95"/>
      <c r="BZ57" s="93"/>
      <c r="CA57" s="97"/>
      <c r="CB57" s="95"/>
      <c r="CC57" s="106"/>
      <c r="CD57" s="97"/>
      <c r="CE57" s="95"/>
      <c r="CF57" s="106"/>
      <c r="CG57" s="97"/>
      <c r="CH57" s="95"/>
      <c r="CI57" s="106"/>
      <c r="CJ57" s="97"/>
      <c r="CK57" s="95"/>
      <c r="CL57" s="106"/>
      <c r="CM57" s="97"/>
      <c r="CN57" s="95"/>
      <c r="CO57" s="93"/>
      <c r="CP57" s="97"/>
      <c r="CQ57" s="95"/>
      <c r="CR57" s="106"/>
      <c r="CS57" s="97"/>
      <c r="CT57" s="95"/>
      <c r="CU57" s="106"/>
      <c r="CV57" s="97"/>
      <c r="CW57" s="95"/>
      <c r="CX57" s="106"/>
      <c r="CY57" s="97"/>
      <c r="CZ57" s="95"/>
      <c r="DA57" s="106"/>
      <c r="DB57" s="97"/>
      <c r="DC57" s="95"/>
      <c r="DD57" s="93"/>
      <c r="DE57" s="97"/>
      <c r="DF57" s="95"/>
      <c r="DG57" s="106"/>
      <c r="DH57" s="97"/>
      <c r="DI57" s="95"/>
      <c r="DJ57" s="106"/>
      <c r="DK57" s="97"/>
      <c r="DL57" s="95"/>
      <c r="DM57" s="106"/>
      <c r="DN57" s="97"/>
      <c r="DO57" s="95"/>
      <c r="DP57" s="106"/>
      <c r="DQ57" s="97"/>
      <c r="DR57" s="95"/>
      <c r="DS57" s="93"/>
      <c r="DT57" s="97"/>
      <c r="DU57" s="95"/>
      <c r="DV57" s="106"/>
      <c r="DW57" s="97"/>
      <c r="DX57" s="95"/>
      <c r="DY57" s="106"/>
      <c r="DZ57" s="97"/>
      <c r="EA57" s="95"/>
      <c r="EB57" s="106"/>
      <c r="EC57" s="97"/>
      <c r="ED57" s="95"/>
      <c r="EE57" s="106"/>
      <c r="EF57" s="97"/>
      <c r="EG57" s="95"/>
      <c r="EH57" s="93" t="n">
        <v>1064</v>
      </c>
      <c r="EI57" s="97"/>
      <c r="EJ57" s="95"/>
      <c r="EK57" s="106" t="n">
        <v>1043</v>
      </c>
      <c r="EL57" s="97"/>
      <c r="EM57" s="95"/>
      <c r="EN57" s="106" t="n">
        <v>1038</v>
      </c>
      <c r="EO57" s="97"/>
      <c r="EP57" s="95"/>
      <c r="EQ57" s="106" t="n">
        <v>997</v>
      </c>
      <c r="ER57" s="97"/>
      <c r="ES57" s="95"/>
      <c r="ET57" s="106" t="n">
        <v>499</v>
      </c>
      <c r="EU57" s="97"/>
      <c r="EV57" s="95"/>
      <c r="EW57" s="93" t="n">
        <f aca="false">ET57</f>
        <v>499</v>
      </c>
      <c r="EX57" s="97"/>
      <c r="EY57" s="95"/>
      <c r="EZ57" s="106" t="n">
        <v>30047</v>
      </c>
      <c r="FA57" s="97"/>
      <c r="FB57" s="95"/>
      <c r="FC57" s="106" t="n">
        <v>29581</v>
      </c>
      <c r="FD57" s="97"/>
      <c r="FE57" s="95"/>
      <c r="FF57" s="106" t="n">
        <v>29780.093</v>
      </c>
      <c r="FG57" s="97"/>
      <c r="FH57" s="95"/>
      <c r="FI57" s="106"/>
      <c r="FJ57" s="97"/>
      <c r="FK57" s="95"/>
      <c r="FL57" s="93" t="n">
        <f aca="false">+FC57</f>
        <v>29581</v>
      </c>
      <c r="FM57" s="97"/>
    </row>
    <row r="58" s="27" customFormat="true" ht="15" hidden="false" customHeight="false" outlineLevel="0" collapsed="false">
      <c r="B58" s="285"/>
      <c r="C58" s="140" t="s">
        <v>61</v>
      </c>
      <c r="D58" s="141"/>
      <c r="E58" s="95"/>
      <c r="F58" s="106"/>
      <c r="G58" s="97"/>
      <c r="H58" s="95"/>
      <c r="I58" s="106"/>
      <c r="J58" s="97"/>
      <c r="K58" s="95"/>
      <c r="L58" s="106"/>
      <c r="M58" s="97"/>
      <c r="N58" s="95"/>
      <c r="O58" s="106"/>
      <c r="P58" s="97"/>
      <c r="Q58" s="95"/>
      <c r="R58" s="93" t="n">
        <f aca="false">O58</f>
        <v>0</v>
      </c>
      <c r="S58" s="97"/>
      <c r="T58" s="95"/>
      <c r="U58" s="106"/>
      <c r="V58" s="97"/>
      <c r="W58" s="95"/>
      <c r="X58" s="106"/>
      <c r="Y58" s="97"/>
      <c r="Z58" s="95"/>
      <c r="AA58" s="106"/>
      <c r="AB58" s="97"/>
      <c r="AC58" s="95"/>
      <c r="AD58" s="106"/>
      <c r="AE58" s="97"/>
      <c r="AF58" s="95"/>
      <c r="AG58" s="93" t="n">
        <f aca="false">AD58</f>
        <v>0</v>
      </c>
      <c r="AH58" s="97"/>
      <c r="AI58" s="95"/>
      <c r="AJ58" s="106"/>
      <c r="AK58" s="97"/>
      <c r="AL58" s="95"/>
      <c r="AM58" s="106"/>
      <c r="AN58" s="97"/>
      <c r="AO58" s="95"/>
      <c r="AP58" s="106"/>
      <c r="AQ58" s="97"/>
      <c r="AR58" s="95"/>
      <c r="AS58" s="106"/>
      <c r="AT58" s="97"/>
      <c r="AU58" s="95"/>
      <c r="AV58" s="93" t="n">
        <f aca="false">AS58</f>
        <v>0</v>
      </c>
      <c r="AW58" s="97"/>
      <c r="AX58" s="95"/>
      <c r="AY58" s="106"/>
      <c r="AZ58" s="97"/>
      <c r="BA58" s="95"/>
      <c r="BB58" s="106"/>
      <c r="BC58" s="97"/>
      <c r="BD58" s="95"/>
      <c r="BE58" s="106"/>
      <c r="BF58" s="97"/>
      <c r="BG58" s="95"/>
      <c r="BH58" s="106"/>
      <c r="BI58" s="97"/>
      <c r="BJ58" s="95"/>
      <c r="BK58" s="93" t="n">
        <f aca="false">BH58</f>
        <v>0</v>
      </c>
      <c r="BL58" s="97"/>
      <c r="BM58" s="95"/>
      <c r="BN58" s="106"/>
      <c r="BO58" s="97"/>
      <c r="BP58" s="95"/>
      <c r="BQ58" s="106"/>
      <c r="BR58" s="97"/>
      <c r="BS58" s="95"/>
      <c r="BT58" s="106"/>
      <c r="BU58" s="97"/>
      <c r="BV58" s="95"/>
      <c r="BW58" s="106"/>
      <c r="BX58" s="97"/>
      <c r="BY58" s="95"/>
      <c r="BZ58" s="93" t="n">
        <f aca="false">BW58</f>
        <v>0</v>
      </c>
      <c r="CA58" s="97"/>
      <c r="CB58" s="95"/>
      <c r="CC58" s="106"/>
      <c r="CD58" s="97"/>
      <c r="CE58" s="95"/>
      <c r="CF58" s="106"/>
      <c r="CG58" s="97"/>
      <c r="CH58" s="95"/>
      <c r="CI58" s="106"/>
      <c r="CJ58" s="97"/>
      <c r="CK58" s="95"/>
      <c r="CL58" s="106"/>
      <c r="CM58" s="97"/>
      <c r="CN58" s="95"/>
      <c r="CO58" s="93" t="n">
        <f aca="false">CL58</f>
        <v>0</v>
      </c>
      <c r="CP58" s="97"/>
      <c r="CQ58" s="95"/>
      <c r="CR58" s="106"/>
      <c r="CS58" s="97"/>
      <c r="CT58" s="95"/>
      <c r="CU58" s="106"/>
      <c r="CV58" s="97"/>
      <c r="CW58" s="95"/>
      <c r="CX58" s="106"/>
      <c r="CY58" s="97"/>
      <c r="CZ58" s="95"/>
      <c r="DA58" s="106"/>
      <c r="DB58" s="97"/>
      <c r="DC58" s="95"/>
      <c r="DD58" s="93" t="n">
        <f aca="false">DA58</f>
        <v>0</v>
      </c>
      <c r="DE58" s="97"/>
      <c r="DF58" s="95"/>
      <c r="DG58" s="106"/>
      <c r="DH58" s="97"/>
      <c r="DI58" s="95"/>
      <c r="DJ58" s="106"/>
      <c r="DK58" s="97"/>
      <c r="DL58" s="95"/>
      <c r="DM58" s="106"/>
      <c r="DN58" s="97"/>
      <c r="DO58" s="95"/>
      <c r="DP58" s="106"/>
      <c r="DQ58" s="97"/>
      <c r="DR58" s="95"/>
      <c r="DS58" s="93" t="n">
        <f aca="false">DP58</f>
        <v>0</v>
      </c>
      <c r="DT58" s="97"/>
      <c r="DU58" s="95"/>
      <c r="DV58" s="106"/>
      <c r="DW58" s="97"/>
      <c r="DX58" s="95"/>
      <c r="DY58" s="106"/>
      <c r="DZ58" s="97"/>
      <c r="EA58" s="95"/>
      <c r="EB58" s="106"/>
      <c r="EC58" s="97"/>
      <c r="ED58" s="95"/>
      <c r="EE58" s="106"/>
      <c r="EF58" s="97"/>
      <c r="EG58" s="95"/>
      <c r="EH58" s="93" t="n">
        <f aca="false">+EH54-SUM(EH55:EH57)</f>
        <v>2986</v>
      </c>
      <c r="EI58" s="97"/>
      <c r="EJ58" s="95"/>
      <c r="EK58" s="106" t="n">
        <f aca="false">+EK54-SUM(EK55:EK57)</f>
        <v>2914</v>
      </c>
      <c r="EL58" s="97"/>
      <c r="EM58" s="95"/>
      <c r="EN58" s="106" t="n">
        <f aca="false">+EN54-SUM(EN55:EN57)</f>
        <v>3308</v>
      </c>
      <c r="EO58" s="97"/>
      <c r="EP58" s="95"/>
      <c r="EQ58" s="106" t="n">
        <f aca="false">+EQ54-SUM(EQ55:EQ57)</f>
        <v>3686.917964</v>
      </c>
      <c r="ER58" s="97"/>
      <c r="ES58" s="95"/>
      <c r="ET58" s="106" t="n">
        <f aca="false">+ET54-SUM(ET55:ET57)</f>
        <v>2782</v>
      </c>
      <c r="EU58" s="97"/>
      <c r="EV58" s="95"/>
      <c r="EW58" s="93" t="n">
        <f aca="false">ET58</f>
        <v>2782</v>
      </c>
      <c r="EX58" s="97"/>
      <c r="EY58" s="95"/>
      <c r="EZ58" s="106" t="n">
        <f aca="false">EZ54-SUM(EZ55:EZ57)</f>
        <v>3587</v>
      </c>
      <c r="FA58" s="97"/>
      <c r="FB58" s="95"/>
      <c r="FC58" s="106" t="n">
        <f aca="false">FC54-SUM(FC55:FC57)</f>
        <v>5730</v>
      </c>
      <c r="FD58" s="97"/>
      <c r="FE58" s="95"/>
      <c r="FF58" s="106" t="n">
        <v>3792.753</v>
      </c>
      <c r="FG58" s="97"/>
      <c r="FH58" s="95"/>
      <c r="FI58" s="106"/>
      <c r="FJ58" s="97"/>
      <c r="FK58" s="95"/>
      <c r="FL58" s="93" t="n">
        <f aca="false">+FC58</f>
        <v>5730</v>
      </c>
      <c r="FM58" s="97"/>
    </row>
    <row r="59" s="27" customFormat="true" ht="15" hidden="false" customHeight="false" outlineLevel="0" collapsed="false">
      <c r="B59" s="142" t="s">
        <v>94</v>
      </c>
      <c r="C59" s="142"/>
      <c r="D59" s="142"/>
      <c r="E59" s="95"/>
      <c r="F59" s="106"/>
      <c r="G59" s="97"/>
      <c r="H59" s="95"/>
      <c r="I59" s="106"/>
      <c r="J59" s="97"/>
      <c r="K59" s="95"/>
      <c r="L59" s="106"/>
      <c r="M59" s="97"/>
      <c r="N59" s="95"/>
      <c r="O59" s="106"/>
      <c r="P59" s="97"/>
      <c r="Q59" s="95"/>
      <c r="R59" s="93" t="n">
        <f aca="false">O59</f>
        <v>0</v>
      </c>
      <c r="S59" s="97"/>
      <c r="T59" s="95"/>
      <c r="U59" s="106"/>
      <c r="V59" s="97"/>
      <c r="W59" s="95"/>
      <c r="X59" s="106"/>
      <c r="Y59" s="97"/>
      <c r="Z59" s="95"/>
      <c r="AA59" s="106"/>
      <c r="AB59" s="97"/>
      <c r="AC59" s="95"/>
      <c r="AD59" s="106"/>
      <c r="AE59" s="97"/>
      <c r="AF59" s="95"/>
      <c r="AG59" s="93" t="n">
        <f aca="false">AD59</f>
        <v>0</v>
      </c>
      <c r="AH59" s="97"/>
      <c r="AI59" s="95"/>
      <c r="AJ59" s="106"/>
      <c r="AK59" s="97"/>
      <c r="AL59" s="95"/>
      <c r="AM59" s="106"/>
      <c r="AN59" s="97"/>
      <c r="AO59" s="95"/>
      <c r="AP59" s="106"/>
      <c r="AQ59" s="97"/>
      <c r="AR59" s="95"/>
      <c r="AS59" s="106"/>
      <c r="AT59" s="97"/>
      <c r="AU59" s="95"/>
      <c r="AV59" s="93" t="n">
        <f aca="false">AS59</f>
        <v>0</v>
      </c>
      <c r="AW59" s="97"/>
      <c r="AX59" s="95"/>
      <c r="AY59" s="106"/>
      <c r="AZ59" s="97"/>
      <c r="BA59" s="95"/>
      <c r="BB59" s="106"/>
      <c r="BC59" s="97"/>
      <c r="BD59" s="95"/>
      <c r="BE59" s="106"/>
      <c r="BF59" s="97"/>
      <c r="BG59" s="95"/>
      <c r="BH59" s="106"/>
      <c r="BI59" s="97"/>
      <c r="BJ59" s="95"/>
      <c r="BK59" s="93" t="n">
        <f aca="false">BH59</f>
        <v>0</v>
      </c>
      <c r="BL59" s="97"/>
      <c r="BM59" s="95"/>
      <c r="BN59" s="106"/>
      <c r="BO59" s="97"/>
      <c r="BP59" s="95"/>
      <c r="BQ59" s="106"/>
      <c r="BR59" s="97"/>
      <c r="BS59" s="95"/>
      <c r="BT59" s="106"/>
      <c r="BU59" s="97"/>
      <c r="BV59" s="95"/>
      <c r="BW59" s="106"/>
      <c r="BX59" s="97"/>
      <c r="BY59" s="95"/>
      <c r="BZ59" s="93" t="n">
        <f aca="false">BW59</f>
        <v>0</v>
      </c>
      <c r="CA59" s="97"/>
      <c r="CB59" s="95"/>
      <c r="CC59" s="106"/>
      <c r="CD59" s="97"/>
      <c r="CE59" s="95"/>
      <c r="CF59" s="106"/>
      <c r="CG59" s="97"/>
      <c r="CH59" s="95"/>
      <c r="CI59" s="106"/>
      <c r="CJ59" s="97"/>
      <c r="CK59" s="95"/>
      <c r="CL59" s="106"/>
      <c r="CM59" s="97"/>
      <c r="CN59" s="95"/>
      <c r="CO59" s="93" t="n">
        <f aca="false">CL59</f>
        <v>0</v>
      </c>
      <c r="CP59" s="97"/>
      <c r="CQ59" s="95"/>
      <c r="CR59" s="106"/>
      <c r="CS59" s="97"/>
      <c r="CT59" s="95"/>
      <c r="CU59" s="106"/>
      <c r="CV59" s="97"/>
      <c r="CW59" s="95"/>
      <c r="CX59" s="106"/>
      <c r="CY59" s="97"/>
      <c r="CZ59" s="95"/>
      <c r="DA59" s="106"/>
      <c r="DB59" s="97"/>
      <c r="DC59" s="95"/>
      <c r="DD59" s="93" t="n">
        <f aca="false">DA59</f>
        <v>0</v>
      </c>
      <c r="DE59" s="97"/>
      <c r="DF59" s="95"/>
      <c r="DG59" s="106"/>
      <c r="DH59" s="97"/>
      <c r="DI59" s="95"/>
      <c r="DJ59" s="106"/>
      <c r="DK59" s="97"/>
      <c r="DL59" s="95"/>
      <c r="DM59" s="106"/>
      <c r="DN59" s="97"/>
      <c r="DO59" s="95"/>
      <c r="DP59" s="106"/>
      <c r="DQ59" s="97"/>
      <c r="DR59" s="95"/>
      <c r="DS59" s="93" t="n">
        <f aca="false">DP59</f>
        <v>0</v>
      </c>
      <c r="DT59" s="97"/>
      <c r="DU59" s="95"/>
      <c r="DV59" s="106"/>
      <c r="DW59" s="97"/>
      <c r="DX59" s="95"/>
      <c r="DY59" s="106"/>
      <c r="DZ59" s="97"/>
      <c r="EA59" s="95"/>
      <c r="EB59" s="106"/>
      <c r="EC59" s="97"/>
      <c r="ED59" s="95"/>
      <c r="EE59" s="106"/>
      <c r="EF59" s="97"/>
      <c r="EG59" s="95"/>
      <c r="EH59" s="93" t="n">
        <f aca="false">+EH60+EH67+EH74</f>
        <v>41069</v>
      </c>
      <c r="EI59" s="97"/>
      <c r="EJ59" s="95"/>
      <c r="EK59" s="106" t="n">
        <f aca="false">+EK60+EK67+EK74</f>
        <v>55912</v>
      </c>
      <c r="EL59" s="97"/>
      <c r="EM59" s="95"/>
      <c r="EN59" s="106" t="n">
        <f aca="false">+EN60+EN67+EN74</f>
        <v>56832</v>
      </c>
      <c r="EO59" s="97"/>
      <c r="EP59" s="95"/>
      <c r="EQ59" s="106" t="n">
        <f aca="false">+EQ60+EQ67+EQ74</f>
        <v>59312</v>
      </c>
      <c r="ER59" s="97"/>
      <c r="ES59" s="95"/>
      <c r="ET59" s="106" t="n">
        <f aca="false">+ET60+ET67+ET74</f>
        <v>54464</v>
      </c>
      <c r="EU59" s="97"/>
      <c r="EV59" s="95"/>
      <c r="EW59" s="93" t="n">
        <f aca="false">ET59</f>
        <v>54464</v>
      </c>
      <c r="EX59" s="97"/>
      <c r="EY59" s="95"/>
      <c r="EZ59" s="106" t="n">
        <f aca="false">+EZ60+EZ67+EZ74</f>
        <v>77826</v>
      </c>
      <c r="FA59" s="97"/>
      <c r="FB59" s="95"/>
      <c r="FC59" s="106" t="n">
        <f aca="false">+FC60+FC67+FC74</f>
        <v>77456</v>
      </c>
      <c r="FD59" s="97"/>
      <c r="FE59" s="95"/>
      <c r="FF59" s="106" t="n">
        <f aca="false">+FF60+FF67+FF74</f>
        <v>90800.837388</v>
      </c>
      <c r="FG59" s="97"/>
      <c r="FH59" s="95"/>
      <c r="FI59" s="106"/>
      <c r="FJ59" s="97"/>
      <c r="FK59" s="95"/>
      <c r="FL59" s="93" t="n">
        <f aca="false">+FC59</f>
        <v>77456</v>
      </c>
      <c r="FM59" s="97"/>
    </row>
    <row r="60" s="27" customFormat="true" ht="15" hidden="false" customHeight="false" outlineLevel="0" collapsed="false">
      <c r="B60" s="138" t="s">
        <v>63</v>
      </c>
      <c r="D60" s="137"/>
      <c r="E60" s="95"/>
      <c r="F60" s="106"/>
      <c r="G60" s="97"/>
      <c r="H60" s="95"/>
      <c r="I60" s="106"/>
      <c r="J60" s="97"/>
      <c r="K60" s="95"/>
      <c r="L60" s="106"/>
      <c r="M60" s="97"/>
      <c r="N60" s="95"/>
      <c r="O60" s="106"/>
      <c r="P60" s="97"/>
      <c r="Q60" s="95"/>
      <c r="R60" s="93" t="n">
        <f aca="false">O60</f>
        <v>0</v>
      </c>
      <c r="S60" s="97"/>
      <c r="T60" s="95"/>
      <c r="U60" s="106"/>
      <c r="V60" s="97"/>
      <c r="W60" s="95"/>
      <c r="X60" s="106"/>
      <c r="Y60" s="97"/>
      <c r="Z60" s="95"/>
      <c r="AA60" s="106"/>
      <c r="AB60" s="97"/>
      <c r="AC60" s="95"/>
      <c r="AD60" s="106"/>
      <c r="AE60" s="97"/>
      <c r="AF60" s="95"/>
      <c r="AG60" s="93" t="n">
        <f aca="false">AD60</f>
        <v>0</v>
      </c>
      <c r="AH60" s="97"/>
      <c r="AI60" s="95"/>
      <c r="AJ60" s="106"/>
      <c r="AK60" s="97"/>
      <c r="AL60" s="95"/>
      <c r="AM60" s="106"/>
      <c r="AN60" s="97"/>
      <c r="AO60" s="95"/>
      <c r="AP60" s="106"/>
      <c r="AQ60" s="97"/>
      <c r="AR60" s="95"/>
      <c r="AS60" s="106"/>
      <c r="AT60" s="97"/>
      <c r="AU60" s="95"/>
      <c r="AV60" s="93" t="n">
        <f aca="false">AS60</f>
        <v>0</v>
      </c>
      <c r="AW60" s="97"/>
      <c r="AX60" s="95"/>
      <c r="AY60" s="106"/>
      <c r="AZ60" s="97"/>
      <c r="BA60" s="95"/>
      <c r="BB60" s="106"/>
      <c r="BC60" s="97"/>
      <c r="BD60" s="95"/>
      <c r="BE60" s="106"/>
      <c r="BF60" s="97"/>
      <c r="BG60" s="95"/>
      <c r="BH60" s="106"/>
      <c r="BI60" s="97"/>
      <c r="BJ60" s="95"/>
      <c r="BK60" s="93" t="n">
        <f aca="false">BH60</f>
        <v>0</v>
      </c>
      <c r="BL60" s="97"/>
      <c r="BM60" s="95"/>
      <c r="BN60" s="106"/>
      <c r="BO60" s="97"/>
      <c r="BP60" s="95"/>
      <c r="BQ60" s="106"/>
      <c r="BR60" s="97"/>
      <c r="BS60" s="95"/>
      <c r="BT60" s="106"/>
      <c r="BU60" s="97"/>
      <c r="BV60" s="95"/>
      <c r="BW60" s="106"/>
      <c r="BX60" s="97"/>
      <c r="BY60" s="95"/>
      <c r="BZ60" s="93" t="n">
        <f aca="false">BW60</f>
        <v>0</v>
      </c>
      <c r="CA60" s="97"/>
      <c r="CB60" s="95"/>
      <c r="CC60" s="106"/>
      <c r="CD60" s="97"/>
      <c r="CE60" s="95"/>
      <c r="CF60" s="106"/>
      <c r="CG60" s="97"/>
      <c r="CH60" s="95"/>
      <c r="CI60" s="106"/>
      <c r="CJ60" s="97"/>
      <c r="CK60" s="95"/>
      <c r="CL60" s="106"/>
      <c r="CM60" s="97"/>
      <c r="CN60" s="95"/>
      <c r="CO60" s="93" t="n">
        <f aca="false">CL60</f>
        <v>0</v>
      </c>
      <c r="CP60" s="97"/>
      <c r="CQ60" s="95"/>
      <c r="CR60" s="106"/>
      <c r="CS60" s="97"/>
      <c r="CT60" s="95"/>
      <c r="CU60" s="106"/>
      <c r="CV60" s="97"/>
      <c r="CW60" s="95"/>
      <c r="CX60" s="106"/>
      <c r="CY60" s="97"/>
      <c r="CZ60" s="95"/>
      <c r="DA60" s="106"/>
      <c r="DB60" s="97"/>
      <c r="DC60" s="95"/>
      <c r="DD60" s="93" t="n">
        <f aca="false">DA60</f>
        <v>0</v>
      </c>
      <c r="DE60" s="97"/>
      <c r="DF60" s="95"/>
      <c r="DG60" s="106"/>
      <c r="DH60" s="97"/>
      <c r="DI60" s="95"/>
      <c r="DJ60" s="106"/>
      <c r="DK60" s="97"/>
      <c r="DL60" s="95"/>
      <c r="DM60" s="106"/>
      <c r="DN60" s="97"/>
      <c r="DO60" s="95"/>
      <c r="DP60" s="106"/>
      <c r="DQ60" s="97"/>
      <c r="DR60" s="95"/>
      <c r="DS60" s="93" t="n">
        <f aca="false">DP60</f>
        <v>0</v>
      </c>
      <c r="DT60" s="97"/>
      <c r="DU60" s="95"/>
      <c r="DV60" s="106"/>
      <c r="DW60" s="97"/>
      <c r="DX60" s="95"/>
      <c r="DY60" s="106"/>
      <c r="DZ60" s="97"/>
      <c r="EA60" s="95"/>
      <c r="EB60" s="106"/>
      <c r="EC60" s="97"/>
      <c r="ED60" s="95"/>
      <c r="EE60" s="106"/>
      <c r="EF60" s="97"/>
      <c r="EG60" s="95"/>
      <c r="EH60" s="93" t="n">
        <v>6077</v>
      </c>
      <c r="EI60" s="97"/>
      <c r="EJ60" s="95"/>
      <c r="EK60" s="106" t="n">
        <v>6405</v>
      </c>
      <c r="EL60" s="97"/>
      <c r="EM60" s="95"/>
      <c r="EN60" s="106" t="n">
        <v>21878</v>
      </c>
      <c r="EO60" s="97"/>
      <c r="EP60" s="95"/>
      <c r="EQ60" s="106" t="n">
        <v>24449</v>
      </c>
      <c r="ER60" s="97"/>
      <c r="ES60" s="95"/>
      <c r="ET60" s="106" t="n">
        <v>21329</v>
      </c>
      <c r="EU60" s="97"/>
      <c r="EV60" s="95"/>
      <c r="EW60" s="93" t="n">
        <f aca="false">ET60</f>
        <v>21329</v>
      </c>
      <c r="EX60" s="97"/>
      <c r="EY60" s="95"/>
      <c r="EZ60" s="106" t="n">
        <v>35930</v>
      </c>
      <c r="FA60" s="97"/>
      <c r="FB60" s="95"/>
      <c r="FC60" s="106" t="n">
        <v>41718</v>
      </c>
      <c r="FD60" s="97"/>
      <c r="FE60" s="95"/>
      <c r="FF60" s="106" t="n">
        <v>41936.931</v>
      </c>
      <c r="FG60" s="97"/>
      <c r="FH60" s="95"/>
      <c r="FI60" s="106"/>
      <c r="FJ60" s="97"/>
      <c r="FK60" s="95"/>
      <c r="FL60" s="93" t="n">
        <f aca="false">+FC60</f>
        <v>41718</v>
      </c>
      <c r="FM60" s="97"/>
    </row>
    <row r="61" s="27" customFormat="true" ht="15" hidden="false" customHeight="false" outlineLevel="0" collapsed="false">
      <c r="B61" s="138"/>
      <c r="C61" s="27" t="s">
        <v>64</v>
      </c>
      <c r="D61" s="137"/>
      <c r="E61" s="95"/>
      <c r="F61" s="106"/>
      <c r="G61" s="97"/>
      <c r="H61" s="95"/>
      <c r="I61" s="106"/>
      <c r="J61" s="97"/>
      <c r="K61" s="95"/>
      <c r="L61" s="106"/>
      <c r="M61" s="97"/>
      <c r="N61" s="95"/>
      <c r="O61" s="106"/>
      <c r="P61" s="97"/>
      <c r="Q61" s="95"/>
      <c r="R61" s="93" t="n">
        <f aca="false">O61</f>
        <v>0</v>
      </c>
      <c r="S61" s="97"/>
      <c r="T61" s="95"/>
      <c r="U61" s="106"/>
      <c r="V61" s="97"/>
      <c r="W61" s="95"/>
      <c r="X61" s="106"/>
      <c r="Y61" s="97"/>
      <c r="Z61" s="95"/>
      <c r="AA61" s="106"/>
      <c r="AB61" s="97"/>
      <c r="AC61" s="95"/>
      <c r="AD61" s="106"/>
      <c r="AE61" s="97"/>
      <c r="AF61" s="95"/>
      <c r="AG61" s="93" t="n">
        <f aca="false">AD61</f>
        <v>0</v>
      </c>
      <c r="AH61" s="97"/>
      <c r="AI61" s="95"/>
      <c r="AJ61" s="106"/>
      <c r="AK61" s="97"/>
      <c r="AL61" s="95"/>
      <c r="AM61" s="106"/>
      <c r="AN61" s="97"/>
      <c r="AO61" s="95"/>
      <c r="AP61" s="106"/>
      <c r="AQ61" s="97"/>
      <c r="AR61" s="95"/>
      <c r="AS61" s="106"/>
      <c r="AT61" s="97"/>
      <c r="AU61" s="95"/>
      <c r="AV61" s="93" t="n">
        <f aca="false">AS61</f>
        <v>0</v>
      </c>
      <c r="AW61" s="97"/>
      <c r="AX61" s="95"/>
      <c r="AY61" s="106"/>
      <c r="AZ61" s="97"/>
      <c r="BA61" s="95"/>
      <c r="BB61" s="106"/>
      <c r="BC61" s="97"/>
      <c r="BD61" s="95"/>
      <c r="BE61" s="106"/>
      <c r="BF61" s="97"/>
      <c r="BG61" s="95"/>
      <c r="BH61" s="106"/>
      <c r="BI61" s="97"/>
      <c r="BJ61" s="95"/>
      <c r="BK61" s="93" t="n">
        <f aca="false">BH61</f>
        <v>0</v>
      </c>
      <c r="BL61" s="97"/>
      <c r="BM61" s="95"/>
      <c r="BN61" s="106"/>
      <c r="BO61" s="97"/>
      <c r="BP61" s="95"/>
      <c r="BQ61" s="106"/>
      <c r="BR61" s="97"/>
      <c r="BS61" s="95"/>
      <c r="BT61" s="106"/>
      <c r="BU61" s="97"/>
      <c r="BV61" s="95"/>
      <c r="BW61" s="106"/>
      <c r="BX61" s="97"/>
      <c r="BY61" s="95"/>
      <c r="BZ61" s="93" t="n">
        <f aca="false">BW61</f>
        <v>0</v>
      </c>
      <c r="CA61" s="97"/>
      <c r="CB61" s="95"/>
      <c r="CC61" s="106"/>
      <c r="CD61" s="97"/>
      <c r="CE61" s="95"/>
      <c r="CF61" s="106"/>
      <c r="CG61" s="97"/>
      <c r="CH61" s="95"/>
      <c r="CI61" s="106"/>
      <c r="CJ61" s="97"/>
      <c r="CK61" s="95"/>
      <c r="CL61" s="106"/>
      <c r="CM61" s="97"/>
      <c r="CN61" s="95"/>
      <c r="CO61" s="93" t="n">
        <f aca="false">CL61</f>
        <v>0</v>
      </c>
      <c r="CP61" s="97"/>
      <c r="CQ61" s="95"/>
      <c r="CR61" s="106"/>
      <c r="CS61" s="97"/>
      <c r="CT61" s="95"/>
      <c r="CU61" s="106"/>
      <c r="CV61" s="97"/>
      <c r="CW61" s="95"/>
      <c r="CX61" s="106"/>
      <c r="CY61" s="97"/>
      <c r="CZ61" s="95"/>
      <c r="DA61" s="106"/>
      <c r="DB61" s="97"/>
      <c r="DC61" s="95"/>
      <c r="DD61" s="93" t="n">
        <f aca="false">DA61</f>
        <v>0</v>
      </c>
      <c r="DE61" s="97"/>
      <c r="DF61" s="95"/>
      <c r="DG61" s="106"/>
      <c r="DH61" s="97"/>
      <c r="DI61" s="95"/>
      <c r="DJ61" s="106"/>
      <c r="DK61" s="97"/>
      <c r="DL61" s="95"/>
      <c r="DM61" s="106"/>
      <c r="DN61" s="97"/>
      <c r="DO61" s="95"/>
      <c r="DP61" s="106"/>
      <c r="DQ61" s="97"/>
      <c r="DR61" s="95"/>
      <c r="DS61" s="93" t="n">
        <f aca="false">DP61</f>
        <v>0</v>
      </c>
      <c r="DT61" s="97"/>
      <c r="DU61" s="95"/>
      <c r="DV61" s="106"/>
      <c r="DW61" s="97"/>
      <c r="DX61" s="95"/>
      <c r="DY61" s="106"/>
      <c r="DZ61" s="97"/>
      <c r="EA61" s="95"/>
      <c r="EB61" s="106"/>
      <c r="EC61" s="97"/>
      <c r="ED61" s="95"/>
      <c r="EE61" s="106"/>
      <c r="EF61" s="97"/>
      <c r="EG61" s="95"/>
      <c r="EH61" s="93" t="n">
        <v>2589</v>
      </c>
      <c r="EI61" s="97"/>
      <c r="EJ61" s="95"/>
      <c r="EK61" s="106" t="n">
        <v>1839</v>
      </c>
      <c r="EL61" s="97"/>
      <c r="EM61" s="95"/>
      <c r="EN61" s="106" t="n">
        <v>1251</v>
      </c>
      <c r="EO61" s="97"/>
      <c r="EP61" s="95"/>
      <c r="EQ61" s="106" t="n">
        <v>2684</v>
      </c>
      <c r="ER61" s="97"/>
      <c r="ES61" s="95"/>
      <c r="ET61" s="106" t="n">
        <v>2232</v>
      </c>
      <c r="EU61" s="97"/>
      <c r="EV61" s="95"/>
      <c r="EW61" s="93" t="n">
        <f aca="false">ET61</f>
        <v>2232</v>
      </c>
      <c r="EX61" s="97"/>
      <c r="EY61" s="95"/>
      <c r="EZ61" s="106" t="n">
        <v>3972</v>
      </c>
      <c r="FA61" s="97"/>
      <c r="FB61" s="95"/>
      <c r="FC61" s="106" t="n">
        <v>3659</v>
      </c>
      <c r="FD61" s="97"/>
      <c r="FE61" s="95"/>
      <c r="FF61" s="106" t="n">
        <v>3427.943</v>
      </c>
      <c r="FG61" s="97"/>
      <c r="FH61" s="95"/>
      <c r="FI61" s="106"/>
      <c r="FJ61" s="97"/>
      <c r="FK61" s="95"/>
      <c r="FL61" s="93" t="n">
        <f aca="false">+FC61</f>
        <v>3659</v>
      </c>
      <c r="FM61" s="97"/>
    </row>
    <row r="62" s="27" customFormat="true" ht="15" hidden="false" customHeight="false" outlineLevel="0" collapsed="false">
      <c r="B62" s="138"/>
      <c r="C62" s="27" t="s">
        <v>65</v>
      </c>
      <c r="D62" s="137"/>
      <c r="E62" s="95"/>
      <c r="F62" s="106"/>
      <c r="G62" s="97"/>
      <c r="H62" s="95"/>
      <c r="I62" s="106"/>
      <c r="J62" s="97"/>
      <c r="K62" s="95"/>
      <c r="L62" s="106"/>
      <c r="M62" s="97"/>
      <c r="N62" s="95"/>
      <c r="O62" s="106"/>
      <c r="P62" s="97"/>
      <c r="Q62" s="95"/>
      <c r="R62" s="93" t="n">
        <f aca="false">O62</f>
        <v>0</v>
      </c>
      <c r="S62" s="97"/>
      <c r="T62" s="95"/>
      <c r="U62" s="106"/>
      <c r="V62" s="97"/>
      <c r="W62" s="95"/>
      <c r="X62" s="106"/>
      <c r="Y62" s="97"/>
      <c r="Z62" s="95"/>
      <c r="AA62" s="106"/>
      <c r="AB62" s="97"/>
      <c r="AC62" s="95"/>
      <c r="AD62" s="106"/>
      <c r="AE62" s="97"/>
      <c r="AF62" s="95"/>
      <c r="AG62" s="93" t="n">
        <f aca="false">AD62</f>
        <v>0</v>
      </c>
      <c r="AH62" s="97"/>
      <c r="AI62" s="95"/>
      <c r="AJ62" s="106"/>
      <c r="AK62" s="97"/>
      <c r="AL62" s="95"/>
      <c r="AM62" s="106"/>
      <c r="AN62" s="97"/>
      <c r="AO62" s="95"/>
      <c r="AP62" s="106"/>
      <c r="AQ62" s="97"/>
      <c r="AR62" s="95"/>
      <c r="AS62" s="106"/>
      <c r="AT62" s="97"/>
      <c r="AU62" s="95"/>
      <c r="AV62" s="93" t="n">
        <f aca="false">AS62</f>
        <v>0</v>
      </c>
      <c r="AW62" s="97"/>
      <c r="AX62" s="95"/>
      <c r="AY62" s="106"/>
      <c r="AZ62" s="97"/>
      <c r="BA62" s="95"/>
      <c r="BB62" s="106"/>
      <c r="BC62" s="97"/>
      <c r="BD62" s="95"/>
      <c r="BE62" s="106"/>
      <c r="BF62" s="97"/>
      <c r="BG62" s="95"/>
      <c r="BH62" s="106"/>
      <c r="BI62" s="97"/>
      <c r="BJ62" s="95"/>
      <c r="BK62" s="93" t="n">
        <f aca="false">BH62</f>
        <v>0</v>
      </c>
      <c r="BL62" s="97"/>
      <c r="BM62" s="95"/>
      <c r="BN62" s="106"/>
      <c r="BO62" s="97"/>
      <c r="BP62" s="95"/>
      <c r="BQ62" s="106"/>
      <c r="BR62" s="97"/>
      <c r="BS62" s="95"/>
      <c r="BT62" s="106"/>
      <c r="BU62" s="97"/>
      <c r="BV62" s="95"/>
      <c r="BW62" s="106"/>
      <c r="BX62" s="97"/>
      <c r="BY62" s="95"/>
      <c r="BZ62" s="93" t="n">
        <f aca="false">BW62</f>
        <v>0</v>
      </c>
      <c r="CA62" s="97"/>
      <c r="CB62" s="95"/>
      <c r="CC62" s="106"/>
      <c r="CD62" s="97"/>
      <c r="CE62" s="95"/>
      <c r="CF62" s="106"/>
      <c r="CG62" s="97"/>
      <c r="CH62" s="95"/>
      <c r="CI62" s="106"/>
      <c r="CJ62" s="97"/>
      <c r="CK62" s="95"/>
      <c r="CL62" s="106"/>
      <c r="CM62" s="97"/>
      <c r="CN62" s="95"/>
      <c r="CO62" s="93" t="n">
        <f aca="false">CL62</f>
        <v>0</v>
      </c>
      <c r="CP62" s="97"/>
      <c r="CQ62" s="95"/>
      <c r="CR62" s="106"/>
      <c r="CS62" s="97"/>
      <c r="CT62" s="95"/>
      <c r="CU62" s="106"/>
      <c r="CV62" s="97"/>
      <c r="CW62" s="95"/>
      <c r="CX62" s="106"/>
      <c r="CY62" s="97"/>
      <c r="CZ62" s="95"/>
      <c r="DA62" s="106"/>
      <c r="DB62" s="97"/>
      <c r="DC62" s="95"/>
      <c r="DD62" s="93" t="n">
        <f aca="false">DA62</f>
        <v>0</v>
      </c>
      <c r="DE62" s="97"/>
      <c r="DF62" s="95"/>
      <c r="DG62" s="106"/>
      <c r="DH62" s="97"/>
      <c r="DI62" s="95"/>
      <c r="DJ62" s="106"/>
      <c r="DK62" s="97"/>
      <c r="DL62" s="95"/>
      <c r="DM62" s="106"/>
      <c r="DN62" s="97"/>
      <c r="DO62" s="95"/>
      <c r="DP62" s="106"/>
      <c r="DQ62" s="97"/>
      <c r="DR62" s="95"/>
      <c r="DS62" s="93" t="n">
        <f aca="false">DP62</f>
        <v>0</v>
      </c>
      <c r="DT62" s="97"/>
      <c r="DU62" s="95"/>
      <c r="DV62" s="106"/>
      <c r="DW62" s="97"/>
      <c r="DX62" s="95"/>
      <c r="DY62" s="106"/>
      <c r="DZ62" s="97"/>
      <c r="EA62" s="95"/>
      <c r="EB62" s="106"/>
      <c r="EC62" s="97"/>
      <c r="ED62" s="95"/>
      <c r="EE62" s="106"/>
      <c r="EF62" s="97"/>
      <c r="EG62" s="95"/>
      <c r="EH62" s="93" t="n">
        <v>912</v>
      </c>
      <c r="EI62" s="97"/>
      <c r="EJ62" s="95"/>
      <c r="EK62" s="106" t="n">
        <v>1448</v>
      </c>
      <c r="EL62" s="97"/>
      <c r="EM62" s="95"/>
      <c r="EN62" s="106" t="n">
        <v>2626</v>
      </c>
      <c r="EO62" s="97"/>
      <c r="EP62" s="95"/>
      <c r="EQ62" s="106" t="n">
        <v>3407</v>
      </c>
      <c r="ER62" s="97"/>
      <c r="ES62" s="95"/>
      <c r="ET62" s="106" t="n">
        <v>2742</v>
      </c>
      <c r="EU62" s="97"/>
      <c r="EV62" s="95"/>
      <c r="EW62" s="93" t="n">
        <f aca="false">ET62</f>
        <v>2742</v>
      </c>
      <c r="EX62" s="97"/>
      <c r="EY62" s="95"/>
      <c r="EZ62" s="106" t="n">
        <v>1282</v>
      </c>
      <c r="FA62" s="97"/>
      <c r="FB62" s="95"/>
      <c r="FC62" s="106" t="n">
        <v>1302</v>
      </c>
      <c r="FD62" s="97"/>
      <c r="FE62" s="95"/>
      <c r="FF62" s="106" t="n">
        <v>1376.353</v>
      </c>
      <c r="FG62" s="97"/>
      <c r="FH62" s="95"/>
      <c r="FI62" s="106"/>
      <c r="FJ62" s="97"/>
      <c r="FK62" s="95"/>
      <c r="FL62" s="93" t="n">
        <f aca="false">+FC62</f>
        <v>1302</v>
      </c>
      <c r="FM62" s="97"/>
    </row>
    <row r="63" s="27" customFormat="true" ht="15" hidden="false" customHeight="false" outlineLevel="0" collapsed="false">
      <c r="B63" s="138"/>
      <c r="C63" s="27" t="s">
        <v>95</v>
      </c>
      <c r="D63" s="137"/>
      <c r="E63" s="95"/>
      <c r="F63" s="106"/>
      <c r="G63" s="97"/>
      <c r="H63" s="95"/>
      <c r="I63" s="106"/>
      <c r="J63" s="97"/>
      <c r="K63" s="95"/>
      <c r="L63" s="106"/>
      <c r="M63" s="97"/>
      <c r="N63" s="95"/>
      <c r="O63" s="106"/>
      <c r="P63" s="97"/>
      <c r="Q63" s="95"/>
      <c r="R63" s="93"/>
      <c r="S63" s="97"/>
      <c r="T63" s="95"/>
      <c r="U63" s="106"/>
      <c r="V63" s="97"/>
      <c r="W63" s="95"/>
      <c r="X63" s="106"/>
      <c r="Y63" s="97"/>
      <c r="Z63" s="95"/>
      <c r="AA63" s="106"/>
      <c r="AB63" s="97"/>
      <c r="AC63" s="95"/>
      <c r="AD63" s="106"/>
      <c r="AE63" s="97"/>
      <c r="AF63" s="95"/>
      <c r="AG63" s="93"/>
      <c r="AH63" s="97"/>
      <c r="AI63" s="95"/>
      <c r="AJ63" s="106"/>
      <c r="AK63" s="97"/>
      <c r="AL63" s="95"/>
      <c r="AM63" s="106"/>
      <c r="AN63" s="97"/>
      <c r="AO63" s="95"/>
      <c r="AP63" s="106"/>
      <c r="AQ63" s="97"/>
      <c r="AR63" s="95"/>
      <c r="AS63" s="106"/>
      <c r="AT63" s="97"/>
      <c r="AU63" s="95"/>
      <c r="AV63" s="93"/>
      <c r="AW63" s="97"/>
      <c r="AX63" s="95"/>
      <c r="AY63" s="106"/>
      <c r="AZ63" s="97"/>
      <c r="BA63" s="95"/>
      <c r="BB63" s="106"/>
      <c r="BC63" s="97"/>
      <c r="BD63" s="95"/>
      <c r="BE63" s="106"/>
      <c r="BF63" s="97"/>
      <c r="BG63" s="95"/>
      <c r="BH63" s="106"/>
      <c r="BI63" s="97"/>
      <c r="BJ63" s="95"/>
      <c r="BK63" s="93"/>
      <c r="BL63" s="97"/>
      <c r="BM63" s="95"/>
      <c r="BN63" s="106"/>
      <c r="BO63" s="97"/>
      <c r="BP63" s="95"/>
      <c r="BQ63" s="106"/>
      <c r="BR63" s="97"/>
      <c r="BS63" s="95"/>
      <c r="BT63" s="106"/>
      <c r="BU63" s="97"/>
      <c r="BV63" s="95"/>
      <c r="BW63" s="106"/>
      <c r="BX63" s="97"/>
      <c r="BY63" s="95"/>
      <c r="BZ63" s="93"/>
      <c r="CA63" s="97"/>
      <c r="CB63" s="95"/>
      <c r="CC63" s="106"/>
      <c r="CD63" s="97"/>
      <c r="CE63" s="95"/>
      <c r="CF63" s="106"/>
      <c r="CG63" s="97"/>
      <c r="CH63" s="95"/>
      <c r="CI63" s="106"/>
      <c r="CJ63" s="97"/>
      <c r="CK63" s="95"/>
      <c r="CL63" s="106"/>
      <c r="CM63" s="97"/>
      <c r="CN63" s="95"/>
      <c r="CO63" s="93"/>
      <c r="CP63" s="97"/>
      <c r="CQ63" s="95"/>
      <c r="CR63" s="106"/>
      <c r="CS63" s="97"/>
      <c r="CT63" s="95"/>
      <c r="CU63" s="106"/>
      <c r="CV63" s="97"/>
      <c r="CW63" s="95"/>
      <c r="CX63" s="106"/>
      <c r="CY63" s="97"/>
      <c r="CZ63" s="95"/>
      <c r="DA63" s="106"/>
      <c r="DB63" s="97"/>
      <c r="DC63" s="95"/>
      <c r="DD63" s="93"/>
      <c r="DE63" s="97"/>
      <c r="DF63" s="95"/>
      <c r="DG63" s="106"/>
      <c r="DH63" s="97"/>
      <c r="DI63" s="95"/>
      <c r="DJ63" s="106"/>
      <c r="DK63" s="97"/>
      <c r="DL63" s="95"/>
      <c r="DM63" s="106"/>
      <c r="DN63" s="97"/>
      <c r="DO63" s="95"/>
      <c r="DP63" s="106"/>
      <c r="DQ63" s="97"/>
      <c r="DR63" s="95"/>
      <c r="DS63" s="93"/>
      <c r="DT63" s="97"/>
      <c r="DU63" s="95"/>
      <c r="DV63" s="106"/>
      <c r="DW63" s="97"/>
      <c r="DX63" s="95"/>
      <c r="DY63" s="106"/>
      <c r="DZ63" s="97"/>
      <c r="EA63" s="95"/>
      <c r="EB63" s="106"/>
      <c r="EC63" s="97"/>
      <c r="ED63" s="95"/>
      <c r="EE63" s="106"/>
      <c r="EF63" s="97"/>
      <c r="EG63" s="95"/>
      <c r="EH63" s="93" t="n">
        <v>81</v>
      </c>
      <c r="EI63" s="97"/>
      <c r="EJ63" s="95"/>
      <c r="EK63" s="106" t="n">
        <v>58</v>
      </c>
      <c r="EL63" s="97"/>
      <c r="EM63" s="95"/>
      <c r="EN63" s="106" t="n">
        <v>56</v>
      </c>
      <c r="EO63" s="97"/>
      <c r="EP63" s="95"/>
      <c r="EQ63" s="106" t="n">
        <v>66</v>
      </c>
      <c r="ER63" s="97"/>
      <c r="ES63" s="95"/>
      <c r="ET63" s="106" t="n">
        <v>71</v>
      </c>
      <c r="EU63" s="97"/>
      <c r="EV63" s="95"/>
      <c r="EW63" s="93" t="n">
        <f aca="false">ET63</f>
        <v>71</v>
      </c>
      <c r="EX63" s="97"/>
      <c r="EY63" s="95"/>
      <c r="EZ63" s="106" t="n">
        <v>88</v>
      </c>
      <c r="FA63" s="97"/>
      <c r="FB63" s="95"/>
      <c r="FC63" s="106" t="n">
        <v>494</v>
      </c>
      <c r="FD63" s="97"/>
      <c r="FE63" s="95"/>
      <c r="FF63" s="106" t="n">
        <v>556.618646</v>
      </c>
      <c r="FG63" s="97"/>
      <c r="FH63" s="95"/>
      <c r="FI63" s="106"/>
      <c r="FJ63" s="97"/>
      <c r="FK63" s="95"/>
      <c r="FL63" s="93" t="n">
        <f aca="false">+FC63</f>
        <v>494</v>
      </c>
      <c r="FM63" s="97"/>
    </row>
    <row r="64" s="27" customFormat="true" ht="15" hidden="false" customHeight="false" outlineLevel="0" collapsed="false">
      <c r="B64" s="138"/>
      <c r="C64" s="27" t="s">
        <v>96</v>
      </c>
      <c r="D64" s="137"/>
      <c r="E64" s="95"/>
      <c r="F64" s="106"/>
      <c r="G64" s="97"/>
      <c r="H64" s="95"/>
      <c r="I64" s="106"/>
      <c r="J64" s="97"/>
      <c r="K64" s="95"/>
      <c r="L64" s="106"/>
      <c r="M64" s="97"/>
      <c r="N64" s="95"/>
      <c r="O64" s="106"/>
      <c r="P64" s="97"/>
      <c r="Q64" s="95"/>
      <c r="R64" s="93"/>
      <c r="S64" s="97"/>
      <c r="T64" s="95"/>
      <c r="U64" s="106"/>
      <c r="V64" s="97"/>
      <c r="W64" s="95"/>
      <c r="X64" s="106"/>
      <c r="Y64" s="97"/>
      <c r="Z64" s="95"/>
      <c r="AA64" s="106"/>
      <c r="AB64" s="97"/>
      <c r="AC64" s="95"/>
      <c r="AD64" s="106"/>
      <c r="AE64" s="97"/>
      <c r="AF64" s="95"/>
      <c r="AG64" s="93"/>
      <c r="AH64" s="97"/>
      <c r="AI64" s="95"/>
      <c r="AJ64" s="106"/>
      <c r="AK64" s="97"/>
      <c r="AL64" s="95"/>
      <c r="AM64" s="106"/>
      <c r="AN64" s="97"/>
      <c r="AO64" s="95"/>
      <c r="AP64" s="106"/>
      <c r="AQ64" s="97"/>
      <c r="AR64" s="95"/>
      <c r="AS64" s="106"/>
      <c r="AT64" s="97"/>
      <c r="AU64" s="95"/>
      <c r="AV64" s="93"/>
      <c r="AW64" s="97"/>
      <c r="AX64" s="95"/>
      <c r="AY64" s="106"/>
      <c r="AZ64" s="97"/>
      <c r="BA64" s="95"/>
      <c r="BB64" s="106"/>
      <c r="BC64" s="97"/>
      <c r="BD64" s="95"/>
      <c r="BE64" s="106"/>
      <c r="BF64" s="97"/>
      <c r="BG64" s="95"/>
      <c r="BH64" s="106"/>
      <c r="BI64" s="97"/>
      <c r="BJ64" s="95"/>
      <c r="BK64" s="93"/>
      <c r="BL64" s="97"/>
      <c r="BM64" s="95"/>
      <c r="BN64" s="106"/>
      <c r="BO64" s="97"/>
      <c r="BP64" s="95"/>
      <c r="BQ64" s="106"/>
      <c r="BR64" s="97"/>
      <c r="BS64" s="95"/>
      <c r="BT64" s="106"/>
      <c r="BU64" s="97"/>
      <c r="BV64" s="95"/>
      <c r="BW64" s="106"/>
      <c r="BX64" s="97"/>
      <c r="BY64" s="95"/>
      <c r="BZ64" s="93"/>
      <c r="CA64" s="97"/>
      <c r="CB64" s="95"/>
      <c r="CC64" s="106"/>
      <c r="CD64" s="97"/>
      <c r="CE64" s="95"/>
      <c r="CF64" s="106"/>
      <c r="CG64" s="97"/>
      <c r="CH64" s="95"/>
      <c r="CI64" s="106"/>
      <c r="CJ64" s="97"/>
      <c r="CK64" s="95"/>
      <c r="CL64" s="106"/>
      <c r="CM64" s="97"/>
      <c r="CN64" s="95"/>
      <c r="CO64" s="93"/>
      <c r="CP64" s="97"/>
      <c r="CQ64" s="95"/>
      <c r="CR64" s="106"/>
      <c r="CS64" s="97"/>
      <c r="CT64" s="95"/>
      <c r="CU64" s="106"/>
      <c r="CV64" s="97"/>
      <c r="CW64" s="95"/>
      <c r="CX64" s="106"/>
      <c r="CY64" s="97"/>
      <c r="CZ64" s="95"/>
      <c r="DA64" s="106"/>
      <c r="DB64" s="97"/>
      <c r="DC64" s="95"/>
      <c r="DD64" s="93"/>
      <c r="DE64" s="97"/>
      <c r="DF64" s="95"/>
      <c r="DG64" s="106"/>
      <c r="DH64" s="97"/>
      <c r="DI64" s="95"/>
      <c r="DJ64" s="106"/>
      <c r="DK64" s="97"/>
      <c r="DL64" s="95"/>
      <c r="DM64" s="106"/>
      <c r="DN64" s="97"/>
      <c r="DO64" s="95"/>
      <c r="DP64" s="106"/>
      <c r="DQ64" s="97"/>
      <c r="DR64" s="95"/>
      <c r="DS64" s="93"/>
      <c r="DT64" s="97"/>
      <c r="DU64" s="95"/>
      <c r="DV64" s="106"/>
      <c r="DW64" s="97"/>
      <c r="DX64" s="95"/>
      <c r="DY64" s="106"/>
      <c r="DZ64" s="97"/>
      <c r="EA64" s="95"/>
      <c r="EB64" s="106"/>
      <c r="EC64" s="97"/>
      <c r="ED64" s="95"/>
      <c r="EE64" s="106"/>
      <c r="EF64" s="97"/>
      <c r="EG64" s="95"/>
      <c r="EH64" s="93" t="n">
        <v>0</v>
      </c>
      <c r="EI64" s="97"/>
      <c r="EJ64" s="95"/>
      <c r="EK64" s="106" t="n">
        <v>0</v>
      </c>
      <c r="EL64" s="97"/>
      <c r="EM64" s="95"/>
      <c r="EN64" s="106" t="n">
        <v>8780</v>
      </c>
      <c r="EO64" s="97"/>
      <c r="EP64" s="95"/>
      <c r="EQ64" s="106" t="n">
        <v>9034</v>
      </c>
      <c r="ER64" s="97"/>
      <c r="ES64" s="95"/>
      <c r="ET64" s="106" t="n">
        <v>9300</v>
      </c>
      <c r="EU64" s="97"/>
      <c r="EV64" s="95"/>
      <c r="EW64" s="93" t="n">
        <f aca="false">ET64</f>
        <v>9300</v>
      </c>
      <c r="EX64" s="97"/>
      <c r="EY64" s="95"/>
      <c r="EZ64" s="106" t="n">
        <v>21571</v>
      </c>
      <c r="FA64" s="97"/>
      <c r="FB64" s="95"/>
      <c r="FC64" s="106" t="n">
        <v>14931</v>
      </c>
      <c r="FD64" s="97"/>
      <c r="FE64" s="95"/>
      <c r="FF64" s="106" t="n">
        <v>15479.885308</v>
      </c>
      <c r="FG64" s="97"/>
      <c r="FH64" s="95"/>
      <c r="FI64" s="106"/>
      <c r="FJ64" s="97"/>
      <c r="FK64" s="95"/>
      <c r="FL64" s="93" t="n">
        <f aca="false">+FC64</f>
        <v>14931</v>
      </c>
      <c r="FM64" s="97"/>
    </row>
    <row r="65" s="27" customFormat="true" ht="15" hidden="false" customHeight="false" outlineLevel="0" collapsed="false">
      <c r="B65" s="138"/>
      <c r="C65" s="27" t="s">
        <v>97</v>
      </c>
      <c r="D65" s="137"/>
      <c r="E65" s="95"/>
      <c r="F65" s="106"/>
      <c r="G65" s="97"/>
      <c r="H65" s="95"/>
      <c r="I65" s="106"/>
      <c r="J65" s="97"/>
      <c r="K65" s="95"/>
      <c r="L65" s="106"/>
      <c r="M65" s="97"/>
      <c r="N65" s="95"/>
      <c r="O65" s="106"/>
      <c r="P65" s="97"/>
      <c r="Q65" s="95"/>
      <c r="R65" s="93"/>
      <c r="S65" s="97"/>
      <c r="T65" s="95"/>
      <c r="U65" s="106"/>
      <c r="V65" s="97"/>
      <c r="W65" s="95"/>
      <c r="X65" s="106"/>
      <c r="Y65" s="97"/>
      <c r="Z65" s="95"/>
      <c r="AA65" s="106"/>
      <c r="AB65" s="97"/>
      <c r="AC65" s="95"/>
      <c r="AD65" s="106"/>
      <c r="AE65" s="97"/>
      <c r="AF65" s="95"/>
      <c r="AG65" s="93"/>
      <c r="AH65" s="97"/>
      <c r="AI65" s="95"/>
      <c r="AJ65" s="106"/>
      <c r="AK65" s="97"/>
      <c r="AL65" s="95"/>
      <c r="AM65" s="106"/>
      <c r="AN65" s="97"/>
      <c r="AO65" s="95"/>
      <c r="AP65" s="106"/>
      <c r="AQ65" s="97"/>
      <c r="AR65" s="95"/>
      <c r="AS65" s="106"/>
      <c r="AT65" s="97"/>
      <c r="AU65" s="95"/>
      <c r="AV65" s="93"/>
      <c r="AW65" s="97"/>
      <c r="AX65" s="95"/>
      <c r="AY65" s="106"/>
      <c r="AZ65" s="97"/>
      <c r="BA65" s="95"/>
      <c r="BB65" s="106"/>
      <c r="BC65" s="97"/>
      <c r="BD65" s="95"/>
      <c r="BE65" s="106"/>
      <c r="BF65" s="97"/>
      <c r="BG65" s="95"/>
      <c r="BH65" s="106"/>
      <c r="BI65" s="97"/>
      <c r="BJ65" s="95"/>
      <c r="BK65" s="93"/>
      <c r="BL65" s="97"/>
      <c r="BM65" s="95"/>
      <c r="BN65" s="106"/>
      <c r="BO65" s="97"/>
      <c r="BP65" s="95"/>
      <c r="BQ65" s="106"/>
      <c r="BR65" s="97"/>
      <c r="BS65" s="95"/>
      <c r="BT65" s="106"/>
      <c r="BU65" s="97"/>
      <c r="BV65" s="95"/>
      <c r="BW65" s="106"/>
      <c r="BX65" s="97"/>
      <c r="BY65" s="95"/>
      <c r="BZ65" s="93"/>
      <c r="CA65" s="97"/>
      <c r="CB65" s="95"/>
      <c r="CC65" s="106"/>
      <c r="CD65" s="97"/>
      <c r="CE65" s="95"/>
      <c r="CF65" s="106"/>
      <c r="CG65" s="97"/>
      <c r="CH65" s="95"/>
      <c r="CI65" s="106"/>
      <c r="CJ65" s="97"/>
      <c r="CK65" s="95"/>
      <c r="CL65" s="106"/>
      <c r="CM65" s="97"/>
      <c r="CN65" s="95"/>
      <c r="CO65" s="93"/>
      <c r="CP65" s="97"/>
      <c r="CQ65" s="95"/>
      <c r="CR65" s="106"/>
      <c r="CS65" s="97"/>
      <c r="CT65" s="95"/>
      <c r="CU65" s="106"/>
      <c r="CV65" s="97"/>
      <c r="CW65" s="95"/>
      <c r="CX65" s="106"/>
      <c r="CY65" s="97"/>
      <c r="CZ65" s="95"/>
      <c r="DA65" s="106"/>
      <c r="DB65" s="97"/>
      <c r="DC65" s="95"/>
      <c r="DD65" s="93"/>
      <c r="DE65" s="97"/>
      <c r="DF65" s="95"/>
      <c r="DG65" s="106"/>
      <c r="DH65" s="97"/>
      <c r="DI65" s="95"/>
      <c r="DJ65" s="106"/>
      <c r="DK65" s="97"/>
      <c r="DL65" s="95"/>
      <c r="DM65" s="106"/>
      <c r="DN65" s="97"/>
      <c r="DO65" s="95"/>
      <c r="DP65" s="106"/>
      <c r="DQ65" s="97"/>
      <c r="DR65" s="95"/>
      <c r="DS65" s="93"/>
      <c r="DT65" s="97"/>
      <c r="DU65" s="95"/>
      <c r="DV65" s="106"/>
      <c r="DW65" s="97"/>
      <c r="DX65" s="95"/>
      <c r="DY65" s="106"/>
      <c r="DZ65" s="97"/>
      <c r="EA65" s="95"/>
      <c r="EB65" s="106"/>
      <c r="EC65" s="97"/>
      <c r="ED65" s="95"/>
      <c r="EE65" s="106"/>
      <c r="EF65" s="97"/>
      <c r="EG65" s="95"/>
      <c r="EH65" s="93" t="n">
        <v>0</v>
      </c>
      <c r="EI65" s="97"/>
      <c r="EJ65" s="95"/>
      <c r="EK65" s="106" t="n">
        <v>0</v>
      </c>
      <c r="EL65" s="97"/>
      <c r="EM65" s="95"/>
      <c r="EN65" s="106" t="n">
        <v>6339</v>
      </c>
      <c r="EO65" s="97"/>
      <c r="EP65" s="95"/>
      <c r="EQ65" s="106" t="n">
        <v>6281</v>
      </c>
      <c r="ER65" s="97"/>
      <c r="ES65" s="95"/>
      <c r="ET65" s="106" t="n">
        <v>4321</v>
      </c>
      <c r="EU65" s="97"/>
      <c r="EV65" s="95"/>
      <c r="EW65" s="93" t="n">
        <f aca="false">ET65</f>
        <v>4321</v>
      </c>
      <c r="EX65" s="97"/>
      <c r="EY65" s="95"/>
      <c r="EZ65" s="106" t="n">
        <v>4321</v>
      </c>
      <c r="FA65" s="97"/>
      <c r="FB65" s="95"/>
      <c r="FC65" s="106" t="n">
        <v>18758</v>
      </c>
      <c r="FD65" s="97"/>
      <c r="FE65" s="95"/>
      <c r="FF65" s="106" t="n">
        <v>18757.600836</v>
      </c>
      <c r="FG65" s="97"/>
      <c r="FH65" s="95"/>
      <c r="FI65" s="106"/>
      <c r="FJ65" s="97"/>
      <c r="FK65" s="95"/>
      <c r="FL65" s="93" t="n">
        <f aca="false">+FC65</f>
        <v>18758</v>
      </c>
      <c r="FM65" s="97"/>
    </row>
    <row r="66" s="27" customFormat="true" ht="15" hidden="false" customHeight="false" outlineLevel="0" collapsed="false">
      <c r="B66" s="138"/>
      <c r="C66" s="27" t="s">
        <v>98</v>
      </c>
      <c r="D66" s="137"/>
      <c r="E66" s="95"/>
      <c r="F66" s="106"/>
      <c r="G66" s="97"/>
      <c r="H66" s="95"/>
      <c r="I66" s="106"/>
      <c r="J66" s="97"/>
      <c r="K66" s="95"/>
      <c r="L66" s="106"/>
      <c r="M66" s="97"/>
      <c r="N66" s="95"/>
      <c r="O66" s="106"/>
      <c r="P66" s="97"/>
      <c r="Q66" s="95"/>
      <c r="R66" s="93" t="n">
        <f aca="false">O66</f>
        <v>0</v>
      </c>
      <c r="S66" s="97"/>
      <c r="T66" s="95"/>
      <c r="U66" s="106"/>
      <c r="V66" s="97"/>
      <c r="W66" s="95"/>
      <c r="X66" s="106"/>
      <c r="Y66" s="97"/>
      <c r="Z66" s="95"/>
      <c r="AA66" s="106"/>
      <c r="AB66" s="97"/>
      <c r="AC66" s="95"/>
      <c r="AD66" s="106"/>
      <c r="AE66" s="97"/>
      <c r="AF66" s="95"/>
      <c r="AG66" s="93" t="n">
        <f aca="false">AD66</f>
        <v>0</v>
      </c>
      <c r="AH66" s="97"/>
      <c r="AI66" s="95"/>
      <c r="AJ66" s="106"/>
      <c r="AK66" s="97"/>
      <c r="AL66" s="95"/>
      <c r="AM66" s="106"/>
      <c r="AN66" s="97"/>
      <c r="AO66" s="95"/>
      <c r="AP66" s="106"/>
      <c r="AQ66" s="97"/>
      <c r="AR66" s="95"/>
      <c r="AS66" s="106"/>
      <c r="AT66" s="97"/>
      <c r="AU66" s="95"/>
      <c r="AV66" s="93" t="n">
        <f aca="false">AS66</f>
        <v>0</v>
      </c>
      <c r="AW66" s="97"/>
      <c r="AX66" s="95"/>
      <c r="AY66" s="106"/>
      <c r="AZ66" s="97"/>
      <c r="BA66" s="95"/>
      <c r="BB66" s="106"/>
      <c r="BC66" s="97"/>
      <c r="BD66" s="95"/>
      <c r="BE66" s="106"/>
      <c r="BF66" s="97"/>
      <c r="BG66" s="95"/>
      <c r="BH66" s="106"/>
      <c r="BI66" s="97"/>
      <c r="BJ66" s="95"/>
      <c r="BK66" s="93" t="n">
        <f aca="false">BH66</f>
        <v>0</v>
      </c>
      <c r="BL66" s="97"/>
      <c r="BM66" s="95"/>
      <c r="BN66" s="106"/>
      <c r="BO66" s="97"/>
      <c r="BP66" s="95"/>
      <c r="BQ66" s="106"/>
      <c r="BR66" s="97"/>
      <c r="BS66" s="95"/>
      <c r="BT66" s="106"/>
      <c r="BU66" s="97"/>
      <c r="BV66" s="95"/>
      <c r="BW66" s="106"/>
      <c r="BX66" s="97"/>
      <c r="BY66" s="95"/>
      <c r="BZ66" s="93" t="n">
        <f aca="false">BW66</f>
        <v>0</v>
      </c>
      <c r="CA66" s="97"/>
      <c r="CB66" s="95"/>
      <c r="CC66" s="106"/>
      <c r="CD66" s="97"/>
      <c r="CE66" s="95"/>
      <c r="CF66" s="106"/>
      <c r="CG66" s="97"/>
      <c r="CH66" s="95"/>
      <c r="CI66" s="106"/>
      <c r="CJ66" s="97"/>
      <c r="CK66" s="95"/>
      <c r="CL66" s="106"/>
      <c r="CM66" s="97"/>
      <c r="CN66" s="95"/>
      <c r="CO66" s="93" t="n">
        <f aca="false">CL66</f>
        <v>0</v>
      </c>
      <c r="CP66" s="97"/>
      <c r="CQ66" s="95"/>
      <c r="CR66" s="106"/>
      <c r="CS66" s="97"/>
      <c r="CT66" s="95"/>
      <c r="CU66" s="106"/>
      <c r="CV66" s="97"/>
      <c r="CW66" s="95"/>
      <c r="CX66" s="106"/>
      <c r="CY66" s="97"/>
      <c r="CZ66" s="95"/>
      <c r="DA66" s="106"/>
      <c r="DB66" s="97"/>
      <c r="DC66" s="95"/>
      <c r="DD66" s="93" t="n">
        <f aca="false">DA66</f>
        <v>0</v>
      </c>
      <c r="DE66" s="97"/>
      <c r="DF66" s="95"/>
      <c r="DG66" s="106"/>
      <c r="DH66" s="97"/>
      <c r="DI66" s="95"/>
      <c r="DJ66" s="106"/>
      <c r="DK66" s="97"/>
      <c r="DL66" s="95"/>
      <c r="DM66" s="106"/>
      <c r="DN66" s="97"/>
      <c r="DO66" s="95"/>
      <c r="DP66" s="106"/>
      <c r="DQ66" s="97"/>
      <c r="DR66" s="95"/>
      <c r="DS66" s="93" t="n">
        <f aca="false">DP66</f>
        <v>0</v>
      </c>
      <c r="DT66" s="97"/>
      <c r="DU66" s="95"/>
      <c r="DV66" s="106"/>
      <c r="DW66" s="97"/>
      <c r="DX66" s="95"/>
      <c r="DY66" s="106"/>
      <c r="DZ66" s="97"/>
      <c r="EA66" s="95"/>
      <c r="EB66" s="106"/>
      <c r="EC66" s="97"/>
      <c r="ED66" s="95"/>
      <c r="EE66" s="106"/>
      <c r="EF66" s="97"/>
      <c r="EG66" s="95"/>
      <c r="EH66" s="93" t="n">
        <f aca="false">EH60-SUM(EH61:EH63)</f>
        <v>2495</v>
      </c>
      <c r="EI66" s="97"/>
      <c r="EJ66" s="95"/>
      <c r="EK66" s="106" t="n">
        <f aca="false">+EK60-SUM(EK61:EK63)</f>
        <v>3060</v>
      </c>
      <c r="EL66" s="97"/>
      <c r="EM66" s="95"/>
      <c r="EN66" s="106" t="n">
        <f aca="false">+EN60-SUM(EN61:EN65)</f>
        <v>2826</v>
      </c>
      <c r="EO66" s="97"/>
      <c r="EP66" s="95"/>
      <c r="EQ66" s="106" t="n">
        <f aca="false">+EQ60-SUM(EQ61:EQ65)</f>
        <v>2977</v>
      </c>
      <c r="ER66" s="97"/>
      <c r="ES66" s="95"/>
      <c r="ET66" s="106" t="n">
        <f aca="false">+ET60-SUM(ET61:ET65)</f>
        <v>2663</v>
      </c>
      <c r="EU66" s="97"/>
      <c r="EV66" s="95"/>
      <c r="EW66" s="93" t="n">
        <f aca="false">ET66</f>
        <v>2663</v>
      </c>
      <c r="EX66" s="97"/>
      <c r="EY66" s="95"/>
      <c r="EZ66" s="106" t="n">
        <f aca="false">+EZ60-SUM(EZ61:EZ65)</f>
        <v>4696</v>
      </c>
      <c r="FA66" s="97"/>
      <c r="FB66" s="95"/>
      <c r="FC66" s="106" t="n">
        <f aca="false">FC60-SUM(FC61:FC65)</f>
        <v>2574</v>
      </c>
      <c r="FD66" s="97"/>
      <c r="FE66" s="95"/>
      <c r="FF66" s="106" t="n">
        <f aca="false">FF60-SUM(FF61:FF65)</f>
        <v>2338.53021</v>
      </c>
      <c r="FG66" s="97"/>
      <c r="FH66" s="95"/>
      <c r="FI66" s="106"/>
      <c r="FJ66" s="97"/>
      <c r="FK66" s="95"/>
      <c r="FL66" s="93" t="n">
        <f aca="false">+FC66</f>
        <v>2574</v>
      </c>
      <c r="FM66" s="97"/>
    </row>
    <row r="67" s="27" customFormat="true" ht="15" hidden="false" customHeight="false" outlineLevel="0" collapsed="false">
      <c r="B67" s="138" t="s">
        <v>68</v>
      </c>
      <c r="D67" s="137"/>
      <c r="E67" s="95"/>
      <c r="F67" s="106"/>
      <c r="G67" s="97"/>
      <c r="H67" s="95"/>
      <c r="I67" s="106"/>
      <c r="J67" s="97"/>
      <c r="K67" s="95"/>
      <c r="L67" s="106"/>
      <c r="M67" s="97"/>
      <c r="N67" s="95"/>
      <c r="O67" s="106"/>
      <c r="P67" s="97"/>
      <c r="Q67" s="95"/>
      <c r="R67" s="93" t="n">
        <f aca="false">O67</f>
        <v>0</v>
      </c>
      <c r="S67" s="97"/>
      <c r="T67" s="95"/>
      <c r="U67" s="106"/>
      <c r="V67" s="97"/>
      <c r="W67" s="95"/>
      <c r="X67" s="106"/>
      <c r="Y67" s="97"/>
      <c r="Z67" s="95"/>
      <c r="AA67" s="106"/>
      <c r="AB67" s="97"/>
      <c r="AC67" s="95"/>
      <c r="AD67" s="106"/>
      <c r="AE67" s="97"/>
      <c r="AF67" s="95"/>
      <c r="AG67" s="93" t="n">
        <f aca="false">AD67</f>
        <v>0</v>
      </c>
      <c r="AH67" s="97"/>
      <c r="AI67" s="95"/>
      <c r="AJ67" s="106"/>
      <c r="AK67" s="97"/>
      <c r="AL67" s="95"/>
      <c r="AM67" s="106"/>
      <c r="AN67" s="97"/>
      <c r="AO67" s="95"/>
      <c r="AP67" s="106"/>
      <c r="AQ67" s="97"/>
      <c r="AR67" s="95"/>
      <c r="AS67" s="106"/>
      <c r="AT67" s="97"/>
      <c r="AU67" s="95"/>
      <c r="AV67" s="93" t="n">
        <f aca="false">AS67</f>
        <v>0</v>
      </c>
      <c r="AW67" s="97"/>
      <c r="AX67" s="95"/>
      <c r="AY67" s="106"/>
      <c r="AZ67" s="97"/>
      <c r="BA67" s="95"/>
      <c r="BB67" s="106"/>
      <c r="BC67" s="97"/>
      <c r="BD67" s="95"/>
      <c r="BE67" s="106"/>
      <c r="BF67" s="97"/>
      <c r="BG67" s="95"/>
      <c r="BH67" s="106"/>
      <c r="BI67" s="97"/>
      <c r="BJ67" s="95"/>
      <c r="BK67" s="93" t="n">
        <f aca="false">BH67</f>
        <v>0</v>
      </c>
      <c r="BL67" s="97"/>
      <c r="BM67" s="95"/>
      <c r="BN67" s="106"/>
      <c r="BO67" s="97"/>
      <c r="BP67" s="95"/>
      <c r="BQ67" s="106"/>
      <c r="BR67" s="97"/>
      <c r="BS67" s="95"/>
      <c r="BT67" s="106"/>
      <c r="BU67" s="97"/>
      <c r="BV67" s="95"/>
      <c r="BW67" s="106"/>
      <c r="BX67" s="97"/>
      <c r="BY67" s="95"/>
      <c r="BZ67" s="93" t="n">
        <f aca="false">BW67</f>
        <v>0</v>
      </c>
      <c r="CA67" s="97"/>
      <c r="CB67" s="95"/>
      <c r="CC67" s="106"/>
      <c r="CD67" s="97"/>
      <c r="CE67" s="95"/>
      <c r="CF67" s="106"/>
      <c r="CG67" s="97"/>
      <c r="CH67" s="95"/>
      <c r="CI67" s="106"/>
      <c r="CJ67" s="97"/>
      <c r="CK67" s="95"/>
      <c r="CL67" s="106"/>
      <c r="CM67" s="97"/>
      <c r="CN67" s="95"/>
      <c r="CO67" s="93" t="n">
        <f aca="false">CL67</f>
        <v>0</v>
      </c>
      <c r="CP67" s="97"/>
      <c r="CQ67" s="95"/>
      <c r="CR67" s="106"/>
      <c r="CS67" s="97"/>
      <c r="CT67" s="95"/>
      <c r="CU67" s="106"/>
      <c r="CV67" s="97"/>
      <c r="CW67" s="95"/>
      <c r="CX67" s="106"/>
      <c r="CY67" s="97"/>
      <c r="CZ67" s="95"/>
      <c r="DA67" s="106"/>
      <c r="DB67" s="97"/>
      <c r="DC67" s="95"/>
      <c r="DD67" s="93" t="n">
        <f aca="false">DA67</f>
        <v>0</v>
      </c>
      <c r="DE67" s="97"/>
      <c r="DF67" s="95"/>
      <c r="DG67" s="106"/>
      <c r="DH67" s="97"/>
      <c r="DI67" s="95"/>
      <c r="DJ67" s="106"/>
      <c r="DK67" s="97"/>
      <c r="DL67" s="95"/>
      <c r="DM67" s="106"/>
      <c r="DN67" s="97"/>
      <c r="DO67" s="95"/>
      <c r="DP67" s="106"/>
      <c r="DQ67" s="97"/>
      <c r="DR67" s="95"/>
      <c r="DS67" s="93" t="n">
        <f aca="false">DP67</f>
        <v>0</v>
      </c>
      <c r="DT67" s="97"/>
      <c r="DU67" s="95"/>
      <c r="DV67" s="106"/>
      <c r="DW67" s="97"/>
      <c r="DX67" s="95"/>
      <c r="DY67" s="106"/>
      <c r="DZ67" s="97"/>
      <c r="EA67" s="95"/>
      <c r="EB67" s="106"/>
      <c r="EC67" s="97"/>
      <c r="ED67" s="95"/>
      <c r="EE67" s="106"/>
      <c r="EF67" s="97"/>
      <c r="EG67" s="95"/>
      <c r="EH67" s="93" t="n">
        <v>1040</v>
      </c>
      <c r="EI67" s="97"/>
      <c r="EJ67" s="95"/>
      <c r="EK67" s="106" t="n">
        <v>15960</v>
      </c>
      <c r="EL67" s="97"/>
      <c r="EM67" s="95"/>
      <c r="EN67" s="106" t="n">
        <v>1101</v>
      </c>
      <c r="EO67" s="97"/>
      <c r="EP67" s="95"/>
      <c r="EQ67" s="106" t="n">
        <v>1199</v>
      </c>
      <c r="ER67" s="97"/>
      <c r="ES67" s="95"/>
      <c r="ET67" s="106" t="n">
        <v>1076</v>
      </c>
      <c r="EU67" s="97"/>
      <c r="EV67" s="95"/>
      <c r="EW67" s="93" t="n">
        <f aca="false">ET67</f>
        <v>1076</v>
      </c>
      <c r="EX67" s="97"/>
      <c r="EY67" s="95"/>
      <c r="EZ67" s="106" t="n">
        <v>4383</v>
      </c>
      <c r="FA67" s="97"/>
      <c r="FB67" s="95"/>
      <c r="FC67" s="106" t="n">
        <v>8941</v>
      </c>
      <c r="FD67" s="97"/>
      <c r="FE67" s="95"/>
      <c r="FF67" s="106" t="n">
        <v>22109.148067</v>
      </c>
      <c r="FG67" s="97"/>
      <c r="FH67" s="95"/>
      <c r="FI67" s="106"/>
      <c r="FJ67" s="97"/>
      <c r="FK67" s="95"/>
      <c r="FL67" s="93" t="n">
        <f aca="false">+FC67</f>
        <v>8941</v>
      </c>
      <c r="FM67" s="97"/>
    </row>
    <row r="68" s="27" customFormat="true" ht="15" hidden="false" customHeight="false" outlineLevel="0" collapsed="false">
      <c r="B68" s="138"/>
      <c r="C68" s="27" t="s">
        <v>99</v>
      </c>
      <c r="D68" s="137"/>
      <c r="E68" s="95"/>
      <c r="F68" s="106"/>
      <c r="G68" s="97"/>
      <c r="H68" s="95"/>
      <c r="I68" s="106"/>
      <c r="J68" s="97"/>
      <c r="K68" s="95"/>
      <c r="L68" s="106"/>
      <c r="M68" s="97"/>
      <c r="N68" s="95"/>
      <c r="O68" s="106"/>
      <c r="P68" s="97"/>
      <c r="Q68" s="95"/>
      <c r="R68" s="93"/>
      <c r="S68" s="97"/>
      <c r="T68" s="95"/>
      <c r="U68" s="106"/>
      <c r="V68" s="97"/>
      <c r="W68" s="95"/>
      <c r="X68" s="106"/>
      <c r="Y68" s="97"/>
      <c r="Z68" s="95"/>
      <c r="AA68" s="106"/>
      <c r="AB68" s="97"/>
      <c r="AC68" s="95"/>
      <c r="AD68" s="106"/>
      <c r="AE68" s="97"/>
      <c r="AF68" s="95"/>
      <c r="AG68" s="93"/>
      <c r="AH68" s="97"/>
      <c r="AI68" s="95"/>
      <c r="AJ68" s="106"/>
      <c r="AK68" s="97"/>
      <c r="AL68" s="95"/>
      <c r="AM68" s="106"/>
      <c r="AN68" s="97"/>
      <c r="AO68" s="95"/>
      <c r="AP68" s="106"/>
      <c r="AQ68" s="97"/>
      <c r="AR68" s="95"/>
      <c r="AS68" s="106"/>
      <c r="AT68" s="97"/>
      <c r="AU68" s="95"/>
      <c r="AV68" s="93"/>
      <c r="AW68" s="97"/>
      <c r="AX68" s="95"/>
      <c r="AY68" s="106"/>
      <c r="AZ68" s="97"/>
      <c r="BA68" s="95"/>
      <c r="BB68" s="106"/>
      <c r="BC68" s="97"/>
      <c r="BD68" s="95"/>
      <c r="BE68" s="106"/>
      <c r="BF68" s="97"/>
      <c r="BG68" s="95"/>
      <c r="BH68" s="106"/>
      <c r="BI68" s="97"/>
      <c r="BJ68" s="95"/>
      <c r="BK68" s="93"/>
      <c r="BL68" s="97"/>
      <c r="BM68" s="95"/>
      <c r="BN68" s="106"/>
      <c r="BO68" s="97"/>
      <c r="BP68" s="95"/>
      <c r="BQ68" s="106"/>
      <c r="BR68" s="97"/>
      <c r="BS68" s="95"/>
      <c r="BT68" s="106"/>
      <c r="BU68" s="97"/>
      <c r="BV68" s="95"/>
      <c r="BW68" s="106"/>
      <c r="BX68" s="97"/>
      <c r="BY68" s="95"/>
      <c r="BZ68" s="93"/>
      <c r="CA68" s="97"/>
      <c r="CB68" s="95"/>
      <c r="CC68" s="106"/>
      <c r="CD68" s="97"/>
      <c r="CE68" s="95"/>
      <c r="CF68" s="106"/>
      <c r="CG68" s="97"/>
      <c r="CH68" s="95"/>
      <c r="CI68" s="106"/>
      <c r="CJ68" s="97"/>
      <c r="CK68" s="95"/>
      <c r="CL68" s="106"/>
      <c r="CM68" s="97"/>
      <c r="CN68" s="95"/>
      <c r="CO68" s="93"/>
      <c r="CP68" s="97"/>
      <c r="CQ68" s="95"/>
      <c r="CR68" s="106"/>
      <c r="CS68" s="97"/>
      <c r="CT68" s="95"/>
      <c r="CU68" s="106"/>
      <c r="CV68" s="97"/>
      <c r="CW68" s="95"/>
      <c r="CX68" s="106"/>
      <c r="CY68" s="97"/>
      <c r="CZ68" s="95"/>
      <c r="DA68" s="106"/>
      <c r="DB68" s="97"/>
      <c r="DC68" s="95"/>
      <c r="DD68" s="93"/>
      <c r="DE68" s="97"/>
      <c r="DF68" s="95"/>
      <c r="DG68" s="106"/>
      <c r="DH68" s="97"/>
      <c r="DI68" s="95"/>
      <c r="DJ68" s="106"/>
      <c r="DK68" s="97"/>
      <c r="DL68" s="95"/>
      <c r="DM68" s="106"/>
      <c r="DN68" s="97"/>
      <c r="DO68" s="95"/>
      <c r="DP68" s="106"/>
      <c r="DQ68" s="97"/>
      <c r="DR68" s="95"/>
      <c r="DS68" s="93"/>
      <c r="DT68" s="97"/>
      <c r="DU68" s="95"/>
      <c r="DV68" s="106"/>
      <c r="DW68" s="97"/>
      <c r="DX68" s="95"/>
      <c r="DY68" s="106"/>
      <c r="DZ68" s="97"/>
      <c r="EA68" s="95"/>
      <c r="EB68" s="106"/>
      <c r="EC68" s="97"/>
      <c r="ED68" s="95"/>
      <c r="EE68" s="106"/>
      <c r="EF68" s="97"/>
      <c r="EG68" s="95"/>
      <c r="EH68" s="93" t="n">
        <v>21</v>
      </c>
      <c r="EI68" s="97"/>
      <c r="EJ68" s="95"/>
      <c r="EK68" s="106" t="n">
        <v>3707</v>
      </c>
      <c r="EL68" s="97"/>
      <c r="EM68" s="95"/>
      <c r="EN68" s="106" t="n">
        <v>0</v>
      </c>
      <c r="EO68" s="97"/>
      <c r="EP68" s="95"/>
      <c r="EQ68" s="106" t="n">
        <v>0</v>
      </c>
      <c r="ER68" s="97"/>
      <c r="ES68" s="95"/>
      <c r="ET68" s="106"/>
      <c r="EU68" s="97"/>
      <c r="EV68" s="95"/>
      <c r="EW68" s="93" t="n">
        <f aca="false">ET68</f>
        <v>0</v>
      </c>
      <c r="EX68" s="97"/>
      <c r="EY68" s="95"/>
      <c r="EZ68" s="106"/>
      <c r="FA68" s="97"/>
      <c r="FB68" s="95"/>
      <c r="FC68" s="106"/>
      <c r="FD68" s="97"/>
      <c r="FE68" s="95"/>
      <c r="FF68" s="106"/>
      <c r="FG68" s="97"/>
      <c r="FH68" s="95"/>
      <c r="FI68" s="106"/>
      <c r="FJ68" s="97"/>
      <c r="FK68" s="95"/>
      <c r="FL68" s="93" t="n">
        <f aca="false">+FC68</f>
        <v>0</v>
      </c>
      <c r="FM68" s="97"/>
    </row>
    <row r="69" s="27" customFormat="true" ht="15" hidden="false" customHeight="false" outlineLevel="0" collapsed="false">
      <c r="B69" s="138"/>
      <c r="C69" s="27" t="s">
        <v>100</v>
      </c>
      <c r="D69" s="137"/>
      <c r="E69" s="95"/>
      <c r="F69" s="106"/>
      <c r="G69" s="97"/>
      <c r="H69" s="95"/>
      <c r="I69" s="106"/>
      <c r="J69" s="97"/>
      <c r="K69" s="95"/>
      <c r="L69" s="106"/>
      <c r="M69" s="97"/>
      <c r="N69" s="95"/>
      <c r="O69" s="106"/>
      <c r="P69" s="97"/>
      <c r="Q69" s="95"/>
      <c r="R69" s="93"/>
      <c r="S69" s="97"/>
      <c r="T69" s="95"/>
      <c r="U69" s="106"/>
      <c r="V69" s="97"/>
      <c r="W69" s="95"/>
      <c r="X69" s="106"/>
      <c r="Y69" s="97"/>
      <c r="Z69" s="95"/>
      <c r="AA69" s="106"/>
      <c r="AB69" s="97"/>
      <c r="AC69" s="95"/>
      <c r="AD69" s="106"/>
      <c r="AE69" s="97"/>
      <c r="AF69" s="95"/>
      <c r="AG69" s="93"/>
      <c r="AH69" s="97"/>
      <c r="AI69" s="95"/>
      <c r="AJ69" s="106"/>
      <c r="AK69" s="97"/>
      <c r="AL69" s="95"/>
      <c r="AM69" s="106"/>
      <c r="AN69" s="97"/>
      <c r="AO69" s="95"/>
      <c r="AP69" s="106"/>
      <c r="AQ69" s="97"/>
      <c r="AR69" s="95"/>
      <c r="AS69" s="106"/>
      <c r="AT69" s="97"/>
      <c r="AU69" s="95"/>
      <c r="AV69" s="93"/>
      <c r="AW69" s="97"/>
      <c r="AX69" s="95"/>
      <c r="AY69" s="106"/>
      <c r="AZ69" s="97"/>
      <c r="BA69" s="95"/>
      <c r="BB69" s="106"/>
      <c r="BC69" s="97"/>
      <c r="BD69" s="95"/>
      <c r="BE69" s="106"/>
      <c r="BF69" s="97"/>
      <c r="BG69" s="95"/>
      <c r="BH69" s="106"/>
      <c r="BI69" s="97"/>
      <c r="BJ69" s="95"/>
      <c r="BK69" s="93"/>
      <c r="BL69" s="97"/>
      <c r="BM69" s="95"/>
      <c r="BN69" s="106"/>
      <c r="BO69" s="97"/>
      <c r="BP69" s="95"/>
      <c r="BQ69" s="106"/>
      <c r="BR69" s="97"/>
      <c r="BS69" s="95"/>
      <c r="BT69" s="106"/>
      <c r="BU69" s="97"/>
      <c r="BV69" s="95"/>
      <c r="BW69" s="106"/>
      <c r="BX69" s="97"/>
      <c r="BY69" s="95"/>
      <c r="BZ69" s="93"/>
      <c r="CA69" s="97"/>
      <c r="CB69" s="95"/>
      <c r="CC69" s="106"/>
      <c r="CD69" s="97"/>
      <c r="CE69" s="95"/>
      <c r="CF69" s="106"/>
      <c r="CG69" s="97"/>
      <c r="CH69" s="95"/>
      <c r="CI69" s="106"/>
      <c r="CJ69" s="97"/>
      <c r="CK69" s="95"/>
      <c r="CL69" s="106"/>
      <c r="CM69" s="97"/>
      <c r="CN69" s="95"/>
      <c r="CO69" s="93"/>
      <c r="CP69" s="97"/>
      <c r="CQ69" s="95"/>
      <c r="CR69" s="106"/>
      <c r="CS69" s="97"/>
      <c r="CT69" s="95"/>
      <c r="CU69" s="106"/>
      <c r="CV69" s="97"/>
      <c r="CW69" s="95"/>
      <c r="CX69" s="106"/>
      <c r="CY69" s="97"/>
      <c r="CZ69" s="95"/>
      <c r="DA69" s="106"/>
      <c r="DB69" s="97"/>
      <c r="DC69" s="95"/>
      <c r="DD69" s="93"/>
      <c r="DE69" s="97"/>
      <c r="DF69" s="95"/>
      <c r="DG69" s="106"/>
      <c r="DH69" s="97"/>
      <c r="DI69" s="95"/>
      <c r="DJ69" s="106"/>
      <c r="DK69" s="97"/>
      <c r="DL69" s="95"/>
      <c r="DM69" s="106"/>
      <c r="DN69" s="97"/>
      <c r="DO69" s="95"/>
      <c r="DP69" s="106"/>
      <c r="DQ69" s="97"/>
      <c r="DR69" s="95"/>
      <c r="DS69" s="93"/>
      <c r="DT69" s="97"/>
      <c r="DU69" s="95"/>
      <c r="DV69" s="106"/>
      <c r="DW69" s="97"/>
      <c r="DX69" s="95"/>
      <c r="DY69" s="106"/>
      <c r="DZ69" s="97"/>
      <c r="EA69" s="95"/>
      <c r="EB69" s="106"/>
      <c r="EC69" s="97"/>
      <c r="ED69" s="95"/>
      <c r="EE69" s="106"/>
      <c r="EF69" s="97"/>
      <c r="EG69" s="95"/>
      <c r="EH69" s="93" t="n">
        <v>0</v>
      </c>
      <c r="EI69" s="97"/>
      <c r="EJ69" s="95"/>
      <c r="EK69" s="106" t="n">
        <v>11202</v>
      </c>
      <c r="EL69" s="97"/>
      <c r="EM69" s="95"/>
      <c r="EN69" s="106" t="n">
        <v>0</v>
      </c>
      <c r="EO69" s="97"/>
      <c r="EP69" s="95"/>
      <c r="EQ69" s="106" t="n">
        <v>0</v>
      </c>
      <c r="ER69" s="97"/>
      <c r="ES69" s="95"/>
      <c r="ET69" s="106" t="n">
        <v>0</v>
      </c>
      <c r="EU69" s="97"/>
      <c r="EV69" s="95"/>
      <c r="EW69" s="93" t="n">
        <f aca="false">ET69</f>
        <v>0</v>
      </c>
      <c r="EX69" s="97"/>
      <c r="EY69" s="95"/>
      <c r="EZ69" s="106"/>
      <c r="FA69" s="97"/>
      <c r="FB69" s="95"/>
      <c r="FC69" s="106" t="n">
        <v>4492</v>
      </c>
      <c r="FD69" s="97"/>
      <c r="FE69" s="95"/>
      <c r="FF69" s="106" t="n">
        <v>4529.645847</v>
      </c>
      <c r="FG69" s="97"/>
      <c r="FH69" s="95"/>
      <c r="FI69" s="106"/>
      <c r="FJ69" s="97"/>
      <c r="FK69" s="95"/>
      <c r="FL69" s="93" t="n">
        <f aca="false">+FC69</f>
        <v>4492</v>
      </c>
      <c r="FM69" s="97"/>
    </row>
    <row r="70" s="27" customFormat="true" ht="15" hidden="false" customHeight="false" outlineLevel="0" collapsed="false">
      <c r="B70" s="138"/>
      <c r="C70" s="27" t="s">
        <v>101</v>
      </c>
      <c r="D70" s="137"/>
      <c r="E70" s="95"/>
      <c r="F70" s="106"/>
      <c r="G70" s="97"/>
      <c r="H70" s="95"/>
      <c r="I70" s="106"/>
      <c r="J70" s="97"/>
      <c r="K70" s="95"/>
      <c r="L70" s="106"/>
      <c r="M70" s="97"/>
      <c r="N70" s="95"/>
      <c r="O70" s="106"/>
      <c r="P70" s="97"/>
      <c r="Q70" s="95"/>
      <c r="R70" s="93"/>
      <c r="S70" s="97"/>
      <c r="T70" s="95"/>
      <c r="U70" s="106"/>
      <c r="V70" s="97"/>
      <c r="W70" s="95"/>
      <c r="X70" s="106"/>
      <c r="Y70" s="97"/>
      <c r="Z70" s="95"/>
      <c r="AA70" s="106"/>
      <c r="AB70" s="97"/>
      <c r="AC70" s="95"/>
      <c r="AD70" s="106"/>
      <c r="AE70" s="97"/>
      <c r="AF70" s="95"/>
      <c r="AG70" s="93"/>
      <c r="AH70" s="97"/>
      <c r="AI70" s="95"/>
      <c r="AJ70" s="106"/>
      <c r="AK70" s="97"/>
      <c r="AL70" s="95"/>
      <c r="AM70" s="106"/>
      <c r="AN70" s="97"/>
      <c r="AO70" s="95"/>
      <c r="AP70" s="106"/>
      <c r="AQ70" s="97"/>
      <c r="AR70" s="95"/>
      <c r="AS70" s="106"/>
      <c r="AT70" s="97"/>
      <c r="AU70" s="95"/>
      <c r="AV70" s="93"/>
      <c r="AW70" s="97"/>
      <c r="AX70" s="95"/>
      <c r="AY70" s="106"/>
      <c r="AZ70" s="97"/>
      <c r="BA70" s="95"/>
      <c r="BB70" s="106"/>
      <c r="BC70" s="97"/>
      <c r="BD70" s="95"/>
      <c r="BE70" s="106"/>
      <c r="BF70" s="97"/>
      <c r="BG70" s="95"/>
      <c r="BH70" s="106"/>
      <c r="BI70" s="97"/>
      <c r="BJ70" s="95"/>
      <c r="BK70" s="93"/>
      <c r="BL70" s="97"/>
      <c r="BM70" s="95"/>
      <c r="BN70" s="106"/>
      <c r="BO70" s="97"/>
      <c r="BP70" s="95"/>
      <c r="BQ70" s="106"/>
      <c r="BR70" s="97"/>
      <c r="BS70" s="95"/>
      <c r="BT70" s="106"/>
      <c r="BU70" s="97"/>
      <c r="BV70" s="95"/>
      <c r="BW70" s="106"/>
      <c r="BX70" s="97"/>
      <c r="BY70" s="95"/>
      <c r="BZ70" s="93"/>
      <c r="CA70" s="97"/>
      <c r="CB70" s="95"/>
      <c r="CC70" s="106"/>
      <c r="CD70" s="97"/>
      <c r="CE70" s="95"/>
      <c r="CF70" s="106"/>
      <c r="CG70" s="97"/>
      <c r="CH70" s="95"/>
      <c r="CI70" s="106"/>
      <c r="CJ70" s="97"/>
      <c r="CK70" s="95"/>
      <c r="CL70" s="106"/>
      <c r="CM70" s="97"/>
      <c r="CN70" s="95"/>
      <c r="CO70" s="93"/>
      <c r="CP70" s="97"/>
      <c r="CQ70" s="95"/>
      <c r="CR70" s="106"/>
      <c r="CS70" s="97"/>
      <c r="CT70" s="95"/>
      <c r="CU70" s="106"/>
      <c r="CV70" s="97"/>
      <c r="CW70" s="95"/>
      <c r="CX70" s="106"/>
      <c r="CY70" s="97"/>
      <c r="CZ70" s="95"/>
      <c r="DA70" s="106"/>
      <c r="DB70" s="97"/>
      <c r="DC70" s="95"/>
      <c r="DD70" s="93"/>
      <c r="DE70" s="97"/>
      <c r="DF70" s="95"/>
      <c r="DG70" s="106"/>
      <c r="DH70" s="97"/>
      <c r="DI70" s="95"/>
      <c r="DJ70" s="106"/>
      <c r="DK70" s="97"/>
      <c r="DL70" s="95"/>
      <c r="DM70" s="106"/>
      <c r="DN70" s="97"/>
      <c r="DO70" s="95"/>
      <c r="DP70" s="106"/>
      <c r="DQ70" s="97"/>
      <c r="DR70" s="95"/>
      <c r="DS70" s="93"/>
      <c r="DT70" s="97"/>
      <c r="DU70" s="95"/>
      <c r="DV70" s="106"/>
      <c r="DW70" s="97"/>
      <c r="DX70" s="95"/>
      <c r="DY70" s="106"/>
      <c r="DZ70" s="97"/>
      <c r="EA70" s="95"/>
      <c r="EB70" s="106"/>
      <c r="EC70" s="97"/>
      <c r="ED70" s="95"/>
      <c r="EE70" s="106"/>
      <c r="EF70" s="97"/>
      <c r="EG70" s="95"/>
      <c r="EH70" s="93"/>
      <c r="EI70" s="97"/>
      <c r="EJ70" s="95"/>
      <c r="EK70" s="106"/>
      <c r="EL70" s="97"/>
      <c r="EM70" s="95"/>
      <c r="EN70" s="106"/>
      <c r="EO70" s="97"/>
      <c r="EP70" s="95"/>
      <c r="EQ70" s="106"/>
      <c r="ER70" s="97"/>
      <c r="ES70" s="95"/>
      <c r="ET70" s="106"/>
      <c r="EU70" s="97"/>
      <c r="EV70" s="95"/>
      <c r="EW70" s="93"/>
      <c r="EX70" s="97"/>
      <c r="EY70" s="95"/>
      <c r="EZ70" s="106" t="n">
        <v>1004</v>
      </c>
      <c r="FA70" s="97"/>
      <c r="FB70" s="95"/>
      <c r="FC70" s="106" t="n">
        <v>831</v>
      </c>
      <c r="FD70" s="97"/>
      <c r="FE70" s="95"/>
      <c r="FF70" s="106" t="n">
        <v>13809.885354</v>
      </c>
      <c r="FG70" s="97"/>
      <c r="FH70" s="95"/>
      <c r="FI70" s="106"/>
      <c r="FJ70" s="97"/>
      <c r="FK70" s="95"/>
      <c r="FL70" s="93" t="n">
        <f aca="false">+FC70</f>
        <v>831</v>
      </c>
      <c r="FM70" s="97"/>
    </row>
    <row r="71" s="27" customFormat="true" ht="15" hidden="false" customHeight="false" outlineLevel="0" collapsed="false">
      <c r="B71" s="138"/>
      <c r="C71" s="27" t="s">
        <v>102</v>
      </c>
      <c r="D71" s="137"/>
      <c r="E71" s="95"/>
      <c r="F71" s="106"/>
      <c r="G71" s="97"/>
      <c r="H71" s="95"/>
      <c r="I71" s="106"/>
      <c r="J71" s="97"/>
      <c r="K71" s="95"/>
      <c r="L71" s="106"/>
      <c r="M71" s="97"/>
      <c r="N71" s="95"/>
      <c r="O71" s="106"/>
      <c r="P71" s="97"/>
      <c r="Q71" s="95"/>
      <c r="R71" s="93"/>
      <c r="S71" s="97"/>
      <c r="T71" s="95"/>
      <c r="U71" s="106"/>
      <c r="V71" s="97"/>
      <c r="W71" s="95"/>
      <c r="X71" s="106"/>
      <c r="Y71" s="97"/>
      <c r="Z71" s="95"/>
      <c r="AA71" s="106"/>
      <c r="AB71" s="97"/>
      <c r="AC71" s="95"/>
      <c r="AD71" s="106"/>
      <c r="AE71" s="97"/>
      <c r="AF71" s="95"/>
      <c r="AG71" s="93"/>
      <c r="AH71" s="97"/>
      <c r="AI71" s="95"/>
      <c r="AJ71" s="106"/>
      <c r="AK71" s="97"/>
      <c r="AL71" s="95"/>
      <c r="AM71" s="106"/>
      <c r="AN71" s="97"/>
      <c r="AO71" s="95"/>
      <c r="AP71" s="106"/>
      <c r="AQ71" s="97"/>
      <c r="AR71" s="95"/>
      <c r="AS71" s="106"/>
      <c r="AT71" s="97"/>
      <c r="AU71" s="95"/>
      <c r="AV71" s="93"/>
      <c r="AW71" s="97"/>
      <c r="AX71" s="95"/>
      <c r="AY71" s="106"/>
      <c r="AZ71" s="97"/>
      <c r="BA71" s="95"/>
      <c r="BB71" s="106"/>
      <c r="BC71" s="97"/>
      <c r="BD71" s="95"/>
      <c r="BE71" s="106"/>
      <c r="BF71" s="97"/>
      <c r="BG71" s="95"/>
      <c r="BH71" s="106"/>
      <c r="BI71" s="97"/>
      <c r="BJ71" s="95"/>
      <c r="BK71" s="93"/>
      <c r="BL71" s="97"/>
      <c r="BM71" s="95"/>
      <c r="BN71" s="106"/>
      <c r="BO71" s="97"/>
      <c r="BP71" s="95"/>
      <c r="BQ71" s="106"/>
      <c r="BR71" s="97"/>
      <c r="BS71" s="95"/>
      <c r="BT71" s="106"/>
      <c r="BU71" s="97"/>
      <c r="BV71" s="95"/>
      <c r="BW71" s="106"/>
      <c r="BX71" s="97"/>
      <c r="BY71" s="95"/>
      <c r="BZ71" s="93"/>
      <c r="CA71" s="97"/>
      <c r="CB71" s="95"/>
      <c r="CC71" s="106"/>
      <c r="CD71" s="97"/>
      <c r="CE71" s="95"/>
      <c r="CF71" s="106"/>
      <c r="CG71" s="97"/>
      <c r="CH71" s="95"/>
      <c r="CI71" s="106"/>
      <c r="CJ71" s="97"/>
      <c r="CK71" s="95"/>
      <c r="CL71" s="106"/>
      <c r="CM71" s="97"/>
      <c r="CN71" s="95"/>
      <c r="CO71" s="93"/>
      <c r="CP71" s="97"/>
      <c r="CQ71" s="95"/>
      <c r="CR71" s="106"/>
      <c r="CS71" s="97"/>
      <c r="CT71" s="95"/>
      <c r="CU71" s="106"/>
      <c r="CV71" s="97"/>
      <c r="CW71" s="95"/>
      <c r="CX71" s="106"/>
      <c r="CY71" s="97"/>
      <c r="CZ71" s="95"/>
      <c r="DA71" s="106"/>
      <c r="DB71" s="97"/>
      <c r="DC71" s="95"/>
      <c r="DD71" s="93"/>
      <c r="DE71" s="97"/>
      <c r="DF71" s="95"/>
      <c r="DG71" s="106"/>
      <c r="DH71" s="97"/>
      <c r="DI71" s="95"/>
      <c r="DJ71" s="106"/>
      <c r="DK71" s="97"/>
      <c r="DL71" s="95"/>
      <c r="DM71" s="106"/>
      <c r="DN71" s="97"/>
      <c r="DO71" s="95"/>
      <c r="DP71" s="106"/>
      <c r="DQ71" s="97"/>
      <c r="DR71" s="95"/>
      <c r="DS71" s="93"/>
      <c r="DT71" s="97"/>
      <c r="DU71" s="95"/>
      <c r="DV71" s="106"/>
      <c r="DW71" s="97"/>
      <c r="DX71" s="95"/>
      <c r="DY71" s="106"/>
      <c r="DZ71" s="97"/>
      <c r="EA71" s="95"/>
      <c r="EB71" s="106"/>
      <c r="EC71" s="97"/>
      <c r="ED71" s="95"/>
      <c r="EE71" s="106"/>
      <c r="EF71" s="97"/>
      <c r="EG71" s="95"/>
      <c r="EH71" s="93" t="n">
        <v>142</v>
      </c>
      <c r="EI71" s="97"/>
      <c r="EJ71" s="95"/>
      <c r="EK71" s="106" t="n">
        <v>110</v>
      </c>
      <c r="EL71" s="97"/>
      <c r="EM71" s="95"/>
      <c r="EN71" s="106" t="n">
        <v>96</v>
      </c>
      <c r="EO71" s="97"/>
      <c r="EP71" s="95"/>
      <c r="EQ71" s="106" t="n">
        <v>96</v>
      </c>
      <c r="ER71" s="97"/>
      <c r="ES71" s="95"/>
      <c r="ET71" s="106" t="n">
        <v>95</v>
      </c>
      <c r="EU71" s="97"/>
      <c r="EV71" s="95"/>
      <c r="EW71" s="93" t="n">
        <f aca="false">ET71</f>
        <v>95</v>
      </c>
      <c r="EX71" s="97"/>
      <c r="EY71" s="95"/>
      <c r="EZ71" s="106" t="n">
        <v>90</v>
      </c>
      <c r="FA71" s="97"/>
      <c r="FB71" s="95"/>
      <c r="FC71" s="106" t="n">
        <v>528</v>
      </c>
      <c r="FD71" s="97"/>
      <c r="FE71" s="95"/>
      <c r="FF71" s="106" t="n">
        <v>345.643601</v>
      </c>
      <c r="FG71" s="97"/>
      <c r="FH71" s="95"/>
      <c r="FI71" s="106"/>
      <c r="FJ71" s="97"/>
      <c r="FK71" s="95"/>
      <c r="FL71" s="93" t="n">
        <f aca="false">+FC71</f>
        <v>528</v>
      </c>
      <c r="FM71" s="97"/>
    </row>
    <row r="72" s="27" customFormat="true" ht="15" hidden="false" customHeight="false" outlineLevel="0" collapsed="false">
      <c r="B72" s="138"/>
      <c r="C72" s="27" t="s">
        <v>103</v>
      </c>
      <c r="D72" s="137"/>
      <c r="E72" s="95"/>
      <c r="F72" s="106"/>
      <c r="G72" s="97"/>
      <c r="H72" s="95"/>
      <c r="I72" s="106"/>
      <c r="J72" s="97"/>
      <c r="K72" s="95"/>
      <c r="L72" s="106"/>
      <c r="M72" s="97"/>
      <c r="N72" s="95"/>
      <c r="O72" s="106"/>
      <c r="P72" s="97"/>
      <c r="Q72" s="95"/>
      <c r="R72" s="93" t="n">
        <f aca="false">O72</f>
        <v>0</v>
      </c>
      <c r="S72" s="97"/>
      <c r="T72" s="95"/>
      <c r="U72" s="106"/>
      <c r="V72" s="97"/>
      <c r="W72" s="95"/>
      <c r="X72" s="106"/>
      <c r="Y72" s="97"/>
      <c r="Z72" s="95"/>
      <c r="AA72" s="106"/>
      <c r="AB72" s="97"/>
      <c r="AC72" s="95"/>
      <c r="AD72" s="106"/>
      <c r="AE72" s="97"/>
      <c r="AF72" s="95"/>
      <c r="AG72" s="93" t="n">
        <f aca="false">AD72</f>
        <v>0</v>
      </c>
      <c r="AH72" s="97"/>
      <c r="AI72" s="95"/>
      <c r="AJ72" s="106"/>
      <c r="AK72" s="97"/>
      <c r="AL72" s="95"/>
      <c r="AM72" s="106"/>
      <c r="AN72" s="97"/>
      <c r="AO72" s="95"/>
      <c r="AP72" s="106"/>
      <c r="AQ72" s="97"/>
      <c r="AR72" s="95"/>
      <c r="AS72" s="106"/>
      <c r="AT72" s="97"/>
      <c r="AU72" s="95"/>
      <c r="AV72" s="93" t="n">
        <f aca="false">AS72</f>
        <v>0</v>
      </c>
      <c r="AW72" s="97"/>
      <c r="AX72" s="95"/>
      <c r="AY72" s="106"/>
      <c r="AZ72" s="97"/>
      <c r="BA72" s="95"/>
      <c r="BB72" s="106"/>
      <c r="BC72" s="97"/>
      <c r="BD72" s="95"/>
      <c r="BE72" s="106"/>
      <c r="BF72" s="97"/>
      <c r="BG72" s="95"/>
      <c r="BH72" s="106"/>
      <c r="BI72" s="97"/>
      <c r="BJ72" s="95"/>
      <c r="BK72" s="93" t="n">
        <f aca="false">BH72</f>
        <v>0</v>
      </c>
      <c r="BL72" s="97"/>
      <c r="BM72" s="95"/>
      <c r="BN72" s="106"/>
      <c r="BO72" s="97"/>
      <c r="BP72" s="95"/>
      <c r="BQ72" s="106"/>
      <c r="BR72" s="97"/>
      <c r="BS72" s="95"/>
      <c r="BT72" s="106"/>
      <c r="BU72" s="97"/>
      <c r="BV72" s="95"/>
      <c r="BW72" s="106"/>
      <c r="BX72" s="97"/>
      <c r="BY72" s="95"/>
      <c r="BZ72" s="93" t="n">
        <f aca="false">BW72</f>
        <v>0</v>
      </c>
      <c r="CA72" s="97"/>
      <c r="CB72" s="95"/>
      <c r="CC72" s="106"/>
      <c r="CD72" s="97"/>
      <c r="CE72" s="95"/>
      <c r="CF72" s="106"/>
      <c r="CG72" s="97"/>
      <c r="CH72" s="95"/>
      <c r="CI72" s="106"/>
      <c r="CJ72" s="97"/>
      <c r="CK72" s="95"/>
      <c r="CL72" s="106"/>
      <c r="CM72" s="97"/>
      <c r="CN72" s="95"/>
      <c r="CO72" s="93" t="n">
        <f aca="false">CL72</f>
        <v>0</v>
      </c>
      <c r="CP72" s="97"/>
      <c r="CQ72" s="95"/>
      <c r="CR72" s="106"/>
      <c r="CS72" s="97"/>
      <c r="CT72" s="95"/>
      <c r="CU72" s="106"/>
      <c r="CV72" s="97"/>
      <c r="CW72" s="95"/>
      <c r="CX72" s="106"/>
      <c r="CY72" s="97"/>
      <c r="CZ72" s="95"/>
      <c r="DA72" s="106"/>
      <c r="DB72" s="97"/>
      <c r="DC72" s="95"/>
      <c r="DD72" s="93" t="n">
        <f aca="false">DA72</f>
        <v>0</v>
      </c>
      <c r="DE72" s="97"/>
      <c r="DF72" s="95"/>
      <c r="DG72" s="106"/>
      <c r="DH72" s="97"/>
      <c r="DI72" s="95"/>
      <c r="DJ72" s="106"/>
      <c r="DK72" s="97"/>
      <c r="DL72" s="95"/>
      <c r="DM72" s="106"/>
      <c r="DN72" s="97"/>
      <c r="DO72" s="95"/>
      <c r="DP72" s="106"/>
      <c r="DQ72" s="97"/>
      <c r="DR72" s="95"/>
      <c r="DS72" s="93" t="n">
        <f aca="false">DP72</f>
        <v>0</v>
      </c>
      <c r="DT72" s="97"/>
      <c r="DU72" s="95"/>
      <c r="DV72" s="175"/>
      <c r="DW72" s="97"/>
      <c r="DX72" s="95"/>
      <c r="DY72" s="175"/>
      <c r="DZ72" s="97"/>
      <c r="EA72" s="95"/>
      <c r="EB72" s="175"/>
      <c r="EC72" s="97"/>
      <c r="ED72" s="95"/>
      <c r="EE72" s="175"/>
      <c r="EF72" s="97"/>
      <c r="EG72" s="95"/>
      <c r="EH72" s="273" t="n">
        <v>877</v>
      </c>
      <c r="EI72" s="97"/>
      <c r="EJ72" s="95"/>
      <c r="EK72" s="175" t="n">
        <v>941</v>
      </c>
      <c r="EL72" s="97"/>
      <c r="EM72" s="95"/>
      <c r="EN72" s="175" t="n">
        <v>1005</v>
      </c>
      <c r="EO72" s="97"/>
      <c r="EP72" s="95"/>
      <c r="EQ72" s="106" t="n">
        <v>1103</v>
      </c>
      <c r="ER72" s="97"/>
      <c r="ES72" s="95"/>
      <c r="ET72" s="106" t="n">
        <v>532</v>
      </c>
      <c r="EU72" s="97"/>
      <c r="EV72" s="95"/>
      <c r="EW72" s="93" t="n">
        <f aca="false">ET72</f>
        <v>532</v>
      </c>
      <c r="EX72" s="97"/>
      <c r="EY72" s="95"/>
      <c r="EZ72" s="175" t="n">
        <v>877</v>
      </c>
      <c r="FA72" s="97"/>
      <c r="FB72" s="95"/>
      <c r="FC72" s="175" t="n">
        <v>739</v>
      </c>
      <c r="FD72" s="97"/>
      <c r="FE72" s="95"/>
      <c r="FF72" s="106" t="n">
        <v>773.540208</v>
      </c>
      <c r="FG72" s="97"/>
      <c r="FH72" s="95"/>
      <c r="FI72" s="106"/>
      <c r="FJ72" s="97"/>
      <c r="FK72" s="95"/>
      <c r="FL72" s="93" t="n">
        <f aca="false">+FC72</f>
        <v>739</v>
      </c>
      <c r="FM72" s="97"/>
    </row>
    <row r="73" s="27" customFormat="true" ht="15" hidden="false" customHeight="false" outlineLevel="0" collapsed="false">
      <c r="B73" s="138"/>
      <c r="C73" s="27" t="s">
        <v>104</v>
      </c>
      <c r="D73" s="137"/>
      <c r="E73" s="187"/>
      <c r="F73" s="199"/>
      <c r="G73" s="286"/>
      <c r="H73" s="187"/>
      <c r="I73" s="199"/>
      <c r="J73" s="286"/>
      <c r="K73" s="187"/>
      <c r="L73" s="199"/>
      <c r="M73" s="286"/>
      <c r="N73" s="187"/>
      <c r="O73" s="199"/>
      <c r="P73" s="286"/>
      <c r="Q73" s="187"/>
      <c r="R73" s="287"/>
      <c r="S73" s="286"/>
      <c r="T73" s="187"/>
      <c r="U73" s="199"/>
      <c r="V73" s="286"/>
      <c r="W73" s="187"/>
      <c r="X73" s="199"/>
      <c r="Y73" s="286"/>
      <c r="Z73" s="187"/>
      <c r="AA73" s="199"/>
      <c r="AB73" s="286"/>
      <c r="AC73" s="187"/>
      <c r="AD73" s="199"/>
      <c r="AE73" s="286"/>
      <c r="AF73" s="187"/>
      <c r="AG73" s="287"/>
      <c r="AH73" s="286"/>
      <c r="AI73" s="187"/>
      <c r="AJ73" s="199"/>
      <c r="AK73" s="286"/>
      <c r="AL73" s="187"/>
      <c r="AM73" s="199"/>
      <c r="AN73" s="286"/>
      <c r="AO73" s="187"/>
      <c r="AP73" s="199"/>
      <c r="AQ73" s="286"/>
      <c r="AR73" s="187"/>
      <c r="AS73" s="199"/>
      <c r="AT73" s="286"/>
      <c r="AU73" s="187"/>
      <c r="AV73" s="287"/>
      <c r="AW73" s="286"/>
      <c r="AX73" s="187"/>
      <c r="AY73" s="199"/>
      <c r="AZ73" s="286"/>
      <c r="BA73" s="187"/>
      <c r="BB73" s="199"/>
      <c r="BC73" s="286"/>
      <c r="BD73" s="187"/>
      <c r="BE73" s="199"/>
      <c r="BF73" s="286"/>
      <c r="BG73" s="187"/>
      <c r="BH73" s="199"/>
      <c r="BI73" s="286"/>
      <c r="BJ73" s="187"/>
      <c r="BK73" s="287"/>
      <c r="BL73" s="286"/>
      <c r="BM73" s="187"/>
      <c r="BN73" s="199"/>
      <c r="BO73" s="286"/>
      <c r="BP73" s="187"/>
      <c r="BQ73" s="199"/>
      <c r="BR73" s="286"/>
      <c r="BS73" s="187"/>
      <c r="BT73" s="199"/>
      <c r="BU73" s="286"/>
      <c r="BV73" s="187"/>
      <c r="BW73" s="199"/>
      <c r="BX73" s="286"/>
      <c r="BY73" s="187"/>
      <c r="BZ73" s="287"/>
      <c r="CA73" s="286"/>
      <c r="CB73" s="187"/>
      <c r="CC73" s="199"/>
      <c r="CD73" s="286"/>
      <c r="CE73" s="187"/>
      <c r="CF73" s="199"/>
      <c r="CG73" s="286"/>
      <c r="CH73" s="187"/>
      <c r="CI73" s="199"/>
      <c r="CJ73" s="286"/>
      <c r="CK73" s="187"/>
      <c r="CL73" s="199"/>
      <c r="CM73" s="286"/>
      <c r="CN73" s="187"/>
      <c r="CO73" s="287"/>
      <c r="CP73" s="286"/>
      <c r="CQ73" s="187"/>
      <c r="CR73" s="199"/>
      <c r="CS73" s="286"/>
      <c r="CT73" s="187"/>
      <c r="CU73" s="199"/>
      <c r="CV73" s="286"/>
      <c r="CW73" s="187"/>
      <c r="CX73" s="199"/>
      <c r="CY73" s="286"/>
      <c r="CZ73" s="187"/>
      <c r="DA73" s="199"/>
      <c r="DB73" s="286"/>
      <c r="DC73" s="187"/>
      <c r="DD73" s="287"/>
      <c r="DE73" s="286"/>
      <c r="DF73" s="187"/>
      <c r="DG73" s="199"/>
      <c r="DH73" s="286"/>
      <c r="DI73" s="187"/>
      <c r="DJ73" s="199"/>
      <c r="DK73" s="286"/>
      <c r="DL73" s="187"/>
      <c r="DM73" s="199"/>
      <c r="DN73" s="286"/>
      <c r="DO73" s="187"/>
      <c r="DP73" s="199"/>
      <c r="DQ73" s="286"/>
      <c r="DR73" s="187"/>
      <c r="DS73" s="287"/>
      <c r="DT73" s="286"/>
      <c r="DU73" s="187"/>
      <c r="DV73" s="200"/>
      <c r="DW73" s="286"/>
      <c r="DX73" s="187"/>
      <c r="DY73" s="200"/>
      <c r="DZ73" s="286"/>
      <c r="EA73" s="187"/>
      <c r="EB73" s="200"/>
      <c r="EC73" s="286"/>
      <c r="ED73" s="187"/>
      <c r="EE73" s="200"/>
      <c r="EF73" s="286"/>
      <c r="EG73" s="187"/>
      <c r="EH73" s="288"/>
      <c r="EI73" s="286"/>
      <c r="EJ73" s="187"/>
      <c r="EK73" s="200"/>
      <c r="EL73" s="286"/>
      <c r="EM73" s="187"/>
      <c r="EN73" s="200"/>
      <c r="EO73" s="286"/>
      <c r="EP73" s="187"/>
      <c r="EQ73" s="199"/>
      <c r="ER73" s="286"/>
      <c r="ES73" s="187"/>
      <c r="ET73" s="199" t="n">
        <v>449</v>
      </c>
      <c r="EU73" s="286"/>
      <c r="EV73" s="187"/>
      <c r="EW73" s="93" t="n">
        <f aca="false">ET73</f>
        <v>449</v>
      </c>
      <c r="EX73" s="286"/>
      <c r="EY73" s="187"/>
      <c r="EZ73" s="200" t="n">
        <v>2413</v>
      </c>
      <c r="FA73" s="286"/>
      <c r="FB73" s="187"/>
      <c r="FC73" s="200" t="n">
        <v>2350</v>
      </c>
      <c r="FD73" s="286"/>
      <c r="FE73" s="187"/>
      <c r="FF73" s="199" t="n">
        <v>2300.433057</v>
      </c>
      <c r="FG73" s="286"/>
      <c r="FH73" s="187"/>
      <c r="FI73" s="199"/>
      <c r="FJ73" s="286"/>
      <c r="FK73" s="187"/>
      <c r="FL73" s="93" t="n">
        <f aca="false">+FC73</f>
        <v>2350</v>
      </c>
      <c r="FM73" s="286"/>
    </row>
    <row r="74" s="27" customFormat="true" ht="15" hidden="false" customHeight="false" outlineLevel="0" collapsed="false">
      <c r="B74" s="138" t="s">
        <v>72</v>
      </c>
      <c r="D74" s="137"/>
      <c r="E74" s="187"/>
      <c r="F74" s="199"/>
      <c r="G74" s="286"/>
      <c r="H74" s="187"/>
      <c r="I74" s="199"/>
      <c r="J74" s="286"/>
      <c r="K74" s="187"/>
      <c r="L74" s="199"/>
      <c r="M74" s="286"/>
      <c r="N74" s="187"/>
      <c r="O74" s="199"/>
      <c r="P74" s="286"/>
      <c r="Q74" s="187"/>
      <c r="R74" s="287"/>
      <c r="S74" s="286"/>
      <c r="T74" s="187"/>
      <c r="U74" s="199"/>
      <c r="V74" s="286"/>
      <c r="W74" s="187"/>
      <c r="X74" s="199"/>
      <c r="Y74" s="286"/>
      <c r="Z74" s="187"/>
      <c r="AA74" s="199"/>
      <c r="AB74" s="286"/>
      <c r="AC74" s="187"/>
      <c r="AD74" s="199"/>
      <c r="AE74" s="286"/>
      <c r="AF74" s="187"/>
      <c r="AG74" s="287"/>
      <c r="AH74" s="286"/>
      <c r="AI74" s="187"/>
      <c r="AJ74" s="199"/>
      <c r="AK74" s="286"/>
      <c r="AL74" s="187"/>
      <c r="AM74" s="199"/>
      <c r="AN74" s="286"/>
      <c r="AO74" s="187"/>
      <c r="AP74" s="199"/>
      <c r="AQ74" s="286"/>
      <c r="AR74" s="187"/>
      <c r="AS74" s="199"/>
      <c r="AT74" s="286"/>
      <c r="AU74" s="187"/>
      <c r="AV74" s="287"/>
      <c r="AW74" s="286"/>
      <c r="AX74" s="187"/>
      <c r="AY74" s="199"/>
      <c r="AZ74" s="286"/>
      <c r="BA74" s="187"/>
      <c r="BB74" s="199"/>
      <c r="BC74" s="286"/>
      <c r="BD74" s="187"/>
      <c r="BE74" s="199"/>
      <c r="BF74" s="286"/>
      <c r="BG74" s="187"/>
      <c r="BH74" s="199"/>
      <c r="BI74" s="286"/>
      <c r="BJ74" s="187"/>
      <c r="BK74" s="287"/>
      <c r="BL74" s="286"/>
      <c r="BM74" s="187"/>
      <c r="BN74" s="199"/>
      <c r="BO74" s="286"/>
      <c r="BP74" s="187"/>
      <c r="BQ74" s="199"/>
      <c r="BR74" s="286"/>
      <c r="BS74" s="187"/>
      <c r="BT74" s="199"/>
      <c r="BU74" s="286"/>
      <c r="BV74" s="187"/>
      <c r="BW74" s="199"/>
      <c r="BX74" s="286"/>
      <c r="BY74" s="187"/>
      <c r="BZ74" s="287"/>
      <c r="CA74" s="286"/>
      <c r="CB74" s="187"/>
      <c r="CC74" s="199"/>
      <c r="CD74" s="286"/>
      <c r="CE74" s="187"/>
      <c r="CF74" s="199"/>
      <c r="CG74" s="286"/>
      <c r="CH74" s="187"/>
      <c r="CI74" s="199"/>
      <c r="CJ74" s="286"/>
      <c r="CK74" s="187"/>
      <c r="CL74" s="199"/>
      <c r="CM74" s="286"/>
      <c r="CN74" s="187"/>
      <c r="CO74" s="287"/>
      <c r="CP74" s="286"/>
      <c r="CQ74" s="187"/>
      <c r="CR74" s="199"/>
      <c r="CS74" s="286"/>
      <c r="CT74" s="187"/>
      <c r="CU74" s="199"/>
      <c r="CV74" s="286"/>
      <c r="CW74" s="187"/>
      <c r="CX74" s="199"/>
      <c r="CY74" s="286"/>
      <c r="CZ74" s="187"/>
      <c r="DA74" s="199"/>
      <c r="DB74" s="286"/>
      <c r="DC74" s="187"/>
      <c r="DD74" s="287"/>
      <c r="DE74" s="286"/>
      <c r="DF74" s="187"/>
      <c r="DG74" s="199"/>
      <c r="DH74" s="286"/>
      <c r="DI74" s="187"/>
      <c r="DJ74" s="199"/>
      <c r="DK74" s="286"/>
      <c r="DL74" s="187"/>
      <c r="DM74" s="199"/>
      <c r="DN74" s="286"/>
      <c r="DO74" s="187"/>
      <c r="DP74" s="199"/>
      <c r="DQ74" s="286"/>
      <c r="DR74" s="187"/>
      <c r="DS74" s="287"/>
      <c r="DT74" s="286"/>
      <c r="DU74" s="187"/>
      <c r="DV74" s="199"/>
      <c r="DW74" s="286"/>
      <c r="DX74" s="187"/>
      <c r="DY74" s="199"/>
      <c r="DZ74" s="286"/>
      <c r="EA74" s="187"/>
      <c r="EB74" s="199"/>
      <c r="EC74" s="286"/>
      <c r="ED74" s="187"/>
      <c r="EE74" s="199"/>
      <c r="EF74" s="286"/>
      <c r="EG74" s="187"/>
      <c r="EH74" s="287" t="n">
        <f aca="false">+EH75+EH81</f>
        <v>33952</v>
      </c>
      <c r="EI74" s="286"/>
      <c r="EJ74" s="187"/>
      <c r="EK74" s="199" t="n">
        <v>33547</v>
      </c>
      <c r="EL74" s="286"/>
      <c r="EM74" s="187"/>
      <c r="EN74" s="199" t="n">
        <v>33853</v>
      </c>
      <c r="EO74" s="286"/>
      <c r="EP74" s="187"/>
      <c r="EQ74" s="199" t="n">
        <v>33664</v>
      </c>
      <c r="ER74" s="286"/>
      <c r="ES74" s="187"/>
      <c r="ET74" s="199" t="n">
        <v>32059</v>
      </c>
      <c r="EU74" s="286"/>
      <c r="EV74" s="187"/>
      <c r="EW74" s="93" t="n">
        <f aca="false">ET74</f>
        <v>32059</v>
      </c>
      <c r="EX74" s="286"/>
      <c r="EY74" s="187"/>
      <c r="EZ74" s="199" t="n">
        <v>37513</v>
      </c>
      <c r="FA74" s="286"/>
      <c r="FB74" s="187"/>
      <c r="FC74" s="199" t="n">
        <v>26797</v>
      </c>
      <c r="FD74" s="286"/>
      <c r="FE74" s="187"/>
      <c r="FF74" s="199" t="n">
        <v>26754.758321</v>
      </c>
      <c r="FG74" s="286"/>
      <c r="FH74" s="187"/>
      <c r="FI74" s="199"/>
      <c r="FJ74" s="286"/>
      <c r="FK74" s="187"/>
      <c r="FL74" s="93" t="n">
        <f aca="false">+FC74</f>
        <v>26797</v>
      </c>
      <c r="FM74" s="286"/>
    </row>
    <row r="75" s="27" customFormat="true" ht="15" hidden="false" customHeight="false" outlineLevel="0" collapsed="false">
      <c r="B75" s="138"/>
      <c r="C75" s="27" t="s">
        <v>105</v>
      </c>
      <c r="D75" s="137"/>
      <c r="E75" s="187"/>
      <c r="F75" s="199"/>
      <c r="G75" s="286"/>
      <c r="H75" s="187"/>
      <c r="I75" s="199"/>
      <c r="J75" s="286"/>
      <c r="K75" s="187"/>
      <c r="L75" s="199"/>
      <c r="M75" s="286"/>
      <c r="N75" s="187"/>
      <c r="O75" s="199"/>
      <c r="P75" s="286"/>
      <c r="Q75" s="187"/>
      <c r="R75" s="287"/>
      <c r="S75" s="286"/>
      <c r="T75" s="187"/>
      <c r="U75" s="199"/>
      <c r="V75" s="286"/>
      <c r="W75" s="187"/>
      <c r="X75" s="199"/>
      <c r="Y75" s="286"/>
      <c r="Z75" s="187"/>
      <c r="AA75" s="199"/>
      <c r="AB75" s="286"/>
      <c r="AC75" s="187"/>
      <c r="AD75" s="199"/>
      <c r="AE75" s="286"/>
      <c r="AF75" s="187"/>
      <c r="AG75" s="287"/>
      <c r="AH75" s="286"/>
      <c r="AI75" s="187"/>
      <c r="AJ75" s="199"/>
      <c r="AK75" s="286"/>
      <c r="AL75" s="187"/>
      <c r="AM75" s="199"/>
      <c r="AN75" s="286"/>
      <c r="AO75" s="187"/>
      <c r="AP75" s="199"/>
      <c r="AQ75" s="286"/>
      <c r="AR75" s="187"/>
      <c r="AS75" s="199"/>
      <c r="AT75" s="286"/>
      <c r="AU75" s="187"/>
      <c r="AV75" s="287"/>
      <c r="AW75" s="286"/>
      <c r="AX75" s="187"/>
      <c r="AY75" s="199"/>
      <c r="AZ75" s="286"/>
      <c r="BA75" s="187"/>
      <c r="BB75" s="199"/>
      <c r="BC75" s="286"/>
      <c r="BD75" s="187"/>
      <c r="BE75" s="199"/>
      <c r="BF75" s="286"/>
      <c r="BG75" s="187"/>
      <c r="BH75" s="199"/>
      <c r="BI75" s="286"/>
      <c r="BJ75" s="187"/>
      <c r="BK75" s="287"/>
      <c r="BL75" s="286"/>
      <c r="BM75" s="187"/>
      <c r="BN75" s="199"/>
      <c r="BO75" s="286"/>
      <c r="BP75" s="187"/>
      <c r="BQ75" s="199"/>
      <c r="BR75" s="286"/>
      <c r="BS75" s="187"/>
      <c r="BT75" s="199"/>
      <c r="BU75" s="286"/>
      <c r="BV75" s="187"/>
      <c r="BW75" s="199"/>
      <c r="BX75" s="286"/>
      <c r="BY75" s="187"/>
      <c r="BZ75" s="287"/>
      <c r="CA75" s="286"/>
      <c r="CB75" s="187"/>
      <c r="CC75" s="199"/>
      <c r="CD75" s="286"/>
      <c r="CE75" s="187"/>
      <c r="CF75" s="199"/>
      <c r="CG75" s="286"/>
      <c r="CH75" s="187"/>
      <c r="CI75" s="199"/>
      <c r="CJ75" s="286"/>
      <c r="CK75" s="187"/>
      <c r="CL75" s="199"/>
      <c r="CM75" s="286"/>
      <c r="CN75" s="187"/>
      <c r="CO75" s="287"/>
      <c r="CP75" s="286"/>
      <c r="CQ75" s="187"/>
      <c r="CR75" s="199"/>
      <c r="CS75" s="286"/>
      <c r="CT75" s="187"/>
      <c r="CU75" s="199"/>
      <c r="CV75" s="286"/>
      <c r="CW75" s="187"/>
      <c r="CX75" s="199"/>
      <c r="CY75" s="286"/>
      <c r="CZ75" s="187"/>
      <c r="DA75" s="199"/>
      <c r="DB75" s="286"/>
      <c r="DC75" s="187"/>
      <c r="DD75" s="287"/>
      <c r="DE75" s="286"/>
      <c r="DF75" s="187"/>
      <c r="DG75" s="199"/>
      <c r="DH75" s="286"/>
      <c r="DI75" s="187"/>
      <c r="DJ75" s="199"/>
      <c r="DK75" s="286"/>
      <c r="DL75" s="187"/>
      <c r="DM75" s="199"/>
      <c r="DN75" s="286"/>
      <c r="DO75" s="187"/>
      <c r="DP75" s="199"/>
      <c r="DQ75" s="286"/>
      <c r="DR75" s="187"/>
      <c r="DS75" s="287"/>
      <c r="DT75" s="286"/>
      <c r="DU75" s="187"/>
      <c r="DV75" s="199"/>
      <c r="DW75" s="286"/>
      <c r="DX75" s="187"/>
      <c r="DY75" s="199"/>
      <c r="DZ75" s="286"/>
      <c r="EA75" s="187"/>
      <c r="EB75" s="199"/>
      <c r="EC75" s="286"/>
      <c r="ED75" s="187"/>
      <c r="EE75" s="199"/>
      <c r="EF75" s="286"/>
      <c r="EG75" s="187"/>
      <c r="EH75" s="287" t="n">
        <v>33956</v>
      </c>
      <c r="EI75" s="286"/>
      <c r="EJ75" s="187"/>
      <c r="EK75" s="199" t="n">
        <v>33641</v>
      </c>
      <c r="EL75" s="286"/>
      <c r="EM75" s="187"/>
      <c r="EN75" s="199" t="n">
        <v>33987</v>
      </c>
      <c r="EO75" s="286"/>
      <c r="EP75" s="187"/>
      <c r="EQ75" s="200" t="n">
        <v>33944</v>
      </c>
      <c r="ER75" s="286"/>
      <c r="ES75" s="187"/>
      <c r="ET75" s="199" t="n">
        <v>32525</v>
      </c>
      <c r="EU75" s="286"/>
      <c r="EV75" s="187"/>
      <c r="EW75" s="93" t="n">
        <f aca="false">ET75</f>
        <v>32525</v>
      </c>
      <c r="EX75" s="286"/>
      <c r="EY75" s="187"/>
      <c r="EZ75" s="199" t="n">
        <v>33816</v>
      </c>
      <c r="FA75" s="286"/>
      <c r="FB75" s="187"/>
      <c r="FC75" s="199" t="n">
        <v>23817</v>
      </c>
      <c r="FD75" s="286"/>
      <c r="FE75" s="187"/>
      <c r="FF75" s="200" t="n">
        <v>23436.785888</v>
      </c>
      <c r="FG75" s="286"/>
      <c r="FH75" s="187"/>
      <c r="FI75" s="199"/>
      <c r="FJ75" s="286"/>
      <c r="FK75" s="187"/>
      <c r="FL75" s="93" t="n">
        <f aca="false">+FC75</f>
        <v>23817</v>
      </c>
      <c r="FM75" s="286"/>
    </row>
    <row r="76" s="27" customFormat="true" ht="15" hidden="false" customHeight="false" outlineLevel="0" collapsed="false">
      <c r="B76" s="138"/>
      <c r="C76" s="27" t="s">
        <v>106</v>
      </c>
      <c r="D76" s="137"/>
      <c r="E76" s="187"/>
      <c r="F76" s="199"/>
      <c r="G76" s="286"/>
      <c r="H76" s="187"/>
      <c r="I76" s="199"/>
      <c r="J76" s="286"/>
      <c r="K76" s="187"/>
      <c r="L76" s="199"/>
      <c r="M76" s="286"/>
      <c r="N76" s="187"/>
      <c r="O76" s="199"/>
      <c r="P76" s="286"/>
      <c r="Q76" s="187"/>
      <c r="R76" s="287"/>
      <c r="S76" s="286"/>
      <c r="T76" s="187"/>
      <c r="U76" s="199"/>
      <c r="V76" s="286"/>
      <c r="W76" s="187"/>
      <c r="X76" s="199"/>
      <c r="Y76" s="286"/>
      <c r="Z76" s="187"/>
      <c r="AA76" s="199"/>
      <c r="AB76" s="286"/>
      <c r="AC76" s="187"/>
      <c r="AD76" s="199"/>
      <c r="AE76" s="286"/>
      <c r="AF76" s="187"/>
      <c r="AG76" s="287"/>
      <c r="AH76" s="286"/>
      <c r="AI76" s="187"/>
      <c r="AJ76" s="199"/>
      <c r="AK76" s="286"/>
      <c r="AL76" s="187"/>
      <c r="AM76" s="199"/>
      <c r="AN76" s="286"/>
      <c r="AO76" s="187"/>
      <c r="AP76" s="199"/>
      <c r="AQ76" s="286"/>
      <c r="AR76" s="187"/>
      <c r="AS76" s="199"/>
      <c r="AT76" s="286"/>
      <c r="AU76" s="187"/>
      <c r="AV76" s="287"/>
      <c r="AW76" s="286"/>
      <c r="AX76" s="187"/>
      <c r="AY76" s="199"/>
      <c r="AZ76" s="286"/>
      <c r="BA76" s="187"/>
      <c r="BB76" s="199"/>
      <c r="BC76" s="286"/>
      <c r="BD76" s="187"/>
      <c r="BE76" s="199"/>
      <c r="BF76" s="286"/>
      <c r="BG76" s="187"/>
      <c r="BH76" s="199"/>
      <c r="BI76" s="286"/>
      <c r="BJ76" s="187"/>
      <c r="BK76" s="287"/>
      <c r="BL76" s="286"/>
      <c r="BM76" s="187"/>
      <c r="BN76" s="199"/>
      <c r="BO76" s="286"/>
      <c r="BP76" s="187"/>
      <c r="BQ76" s="199"/>
      <c r="BR76" s="286"/>
      <c r="BS76" s="187"/>
      <c r="BT76" s="199"/>
      <c r="BU76" s="286"/>
      <c r="BV76" s="187"/>
      <c r="BW76" s="199"/>
      <c r="BX76" s="286"/>
      <c r="BY76" s="187"/>
      <c r="BZ76" s="287"/>
      <c r="CA76" s="286"/>
      <c r="CB76" s="187"/>
      <c r="CC76" s="199"/>
      <c r="CD76" s="286"/>
      <c r="CE76" s="187"/>
      <c r="CF76" s="199"/>
      <c r="CG76" s="286"/>
      <c r="CH76" s="187"/>
      <c r="CI76" s="199"/>
      <c r="CJ76" s="286"/>
      <c r="CK76" s="187"/>
      <c r="CL76" s="199"/>
      <c r="CM76" s="286"/>
      <c r="CN76" s="187"/>
      <c r="CO76" s="287"/>
      <c r="CP76" s="286"/>
      <c r="CQ76" s="187"/>
      <c r="CR76" s="199"/>
      <c r="CS76" s="286"/>
      <c r="CT76" s="187"/>
      <c r="CU76" s="199"/>
      <c r="CV76" s="286"/>
      <c r="CW76" s="187"/>
      <c r="CX76" s="199"/>
      <c r="CY76" s="286"/>
      <c r="CZ76" s="187"/>
      <c r="DA76" s="199"/>
      <c r="DB76" s="286"/>
      <c r="DC76" s="187"/>
      <c r="DD76" s="287"/>
      <c r="DE76" s="286"/>
      <c r="DF76" s="187"/>
      <c r="DG76" s="199"/>
      <c r="DH76" s="286"/>
      <c r="DI76" s="187"/>
      <c r="DJ76" s="199"/>
      <c r="DK76" s="286"/>
      <c r="DL76" s="187"/>
      <c r="DM76" s="199"/>
      <c r="DN76" s="286"/>
      <c r="DO76" s="187"/>
      <c r="DP76" s="199"/>
      <c r="DQ76" s="286"/>
      <c r="DR76" s="187"/>
      <c r="DS76" s="287"/>
      <c r="DT76" s="286"/>
      <c r="DU76" s="187"/>
      <c r="DV76" s="199"/>
      <c r="DW76" s="286"/>
      <c r="DX76" s="187"/>
      <c r="DY76" s="199"/>
      <c r="DZ76" s="286"/>
      <c r="EA76" s="187"/>
      <c r="EB76" s="199"/>
      <c r="EC76" s="286"/>
      <c r="ED76" s="187"/>
      <c r="EE76" s="199"/>
      <c r="EF76" s="286"/>
      <c r="EG76" s="187"/>
      <c r="EH76" s="287" t="n">
        <v>3070</v>
      </c>
      <c r="EI76" s="286"/>
      <c r="EJ76" s="187"/>
      <c r="EK76" s="199" t="n">
        <v>3070</v>
      </c>
      <c r="EL76" s="286"/>
      <c r="EM76" s="187"/>
      <c r="EN76" s="199" t="n">
        <v>3070</v>
      </c>
      <c r="EO76" s="286"/>
      <c r="EP76" s="187"/>
      <c r="EQ76" s="200" t="n">
        <v>3070</v>
      </c>
      <c r="ER76" s="286"/>
      <c r="ES76" s="187"/>
      <c r="ET76" s="199" t="n">
        <v>3070</v>
      </c>
      <c r="EU76" s="286"/>
      <c r="EV76" s="187"/>
      <c r="EW76" s="93" t="n">
        <f aca="false">ET76</f>
        <v>3070</v>
      </c>
      <c r="EX76" s="286"/>
      <c r="EY76" s="187"/>
      <c r="EZ76" s="199" t="n">
        <v>3070</v>
      </c>
      <c r="FA76" s="286"/>
      <c r="FB76" s="187"/>
      <c r="FC76" s="199" t="n">
        <v>3070</v>
      </c>
      <c r="FD76" s="286"/>
      <c r="FE76" s="187"/>
      <c r="FF76" s="200" t="n">
        <v>3069.9596</v>
      </c>
      <c r="FG76" s="286"/>
      <c r="FH76" s="187"/>
      <c r="FI76" s="199"/>
      <c r="FJ76" s="286"/>
      <c r="FK76" s="187"/>
      <c r="FL76" s="93" t="n">
        <f aca="false">+FC76</f>
        <v>3070</v>
      </c>
      <c r="FM76" s="286"/>
    </row>
    <row r="77" s="27" customFormat="true" ht="15" hidden="false" customHeight="false" outlineLevel="0" collapsed="false">
      <c r="B77" s="138"/>
      <c r="C77" s="27" t="s">
        <v>107</v>
      </c>
      <c r="D77" s="137"/>
      <c r="E77" s="187"/>
      <c r="F77" s="199"/>
      <c r="G77" s="286"/>
      <c r="H77" s="187"/>
      <c r="I77" s="199"/>
      <c r="J77" s="286"/>
      <c r="K77" s="187"/>
      <c r="L77" s="199"/>
      <c r="M77" s="286"/>
      <c r="N77" s="187"/>
      <c r="O77" s="199"/>
      <c r="P77" s="286"/>
      <c r="Q77" s="187"/>
      <c r="R77" s="287"/>
      <c r="S77" s="286"/>
      <c r="T77" s="187"/>
      <c r="U77" s="199"/>
      <c r="V77" s="286"/>
      <c r="W77" s="187"/>
      <c r="X77" s="199"/>
      <c r="Y77" s="286"/>
      <c r="Z77" s="187"/>
      <c r="AA77" s="199"/>
      <c r="AB77" s="286"/>
      <c r="AC77" s="187"/>
      <c r="AD77" s="199"/>
      <c r="AE77" s="286"/>
      <c r="AF77" s="187"/>
      <c r="AG77" s="287"/>
      <c r="AH77" s="286"/>
      <c r="AI77" s="187"/>
      <c r="AJ77" s="199"/>
      <c r="AK77" s="286"/>
      <c r="AL77" s="187"/>
      <c r="AM77" s="199"/>
      <c r="AN77" s="286"/>
      <c r="AO77" s="187"/>
      <c r="AP77" s="199"/>
      <c r="AQ77" s="286"/>
      <c r="AR77" s="187"/>
      <c r="AS77" s="199"/>
      <c r="AT77" s="286"/>
      <c r="AU77" s="187"/>
      <c r="AV77" s="287"/>
      <c r="AW77" s="286"/>
      <c r="AX77" s="187"/>
      <c r="AY77" s="199"/>
      <c r="AZ77" s="286"/>
      <c r="BA77" s="187"/>
      <c r="BB77" s="199"/>
      <c r="BC77" s="286"/>
      <c r="BD77" s="187"/>
      <c r="BE77" s="199"/>
      <c r="BF77" s="286"/>
      <c r="BG77" s="187"/>
      <c r="BH77" s="199"/>
      <c r="BI77" s="286"/>
      <c r="BJ77" s="187"/>
      <c r="BK77" s="287"/>
      <c r="BL77" s="286"/>
      <c r="BM77" s="187"/>
      <c r="BN77" s="199"/>
      <c r="BO77" s="286"/>
      <c r="BP77" s="187"/>
      <c r="BQ77" s="199"/>
      <c r="BR77" s="286"/>
      <c r="BS77" s="187"/>
      <c r="BT77" s="199"/>
      <c r="BU77" s="286"/>
      <c r="BV77" s="187"/>
      <c r="BW77" s="199"/>
      <c r="BX77" s="286"/>
      <c r="BY77" s="187"/>
      <c r="BZ77" s="287"/>
      <c r="CA77" s="286"/>
      <c r="CB77" s="187"/>
      <c r="CC77" s="199"/>
      <c r="CD77" s="286"/>
      <c r="CE77" s="187"/>
      <c r="CF77" s="199"/>
      <c r="CG77" s="286"/>
      <c r="CH77" s="187"/>
      <c r="CI77" s="199"/>
      <c r="CJ77" s="286"/>
      <c r="CK77" s="187"/>
      <c r="CL77" s="199"/>
      <c r="CM77" s="286"/>
      <c r="CN77" s="187"/>
      <c r="CO77" s="287"/>
      <c r="CP77" s="286"/>
      <c r="CQ77" s="187"/>
      <c r="CR77" s="199"/>
      <c r="CS77" s="286"/>
      <c r="CT77" s="187"/>
      <c r="CU77" s="199"/>
      <c r="CV77" s="286"/>
      <c r="CW77" s="187"/>
      <c r="CX77" s="199"/>
      <c r="CY77" s="286"/>
      <c r="CZ77" s="187"/>
      <c r="DA77" s="199"/>
      <c r="DB77" s="286"/>
      <c r="DC77" s="187"/>
      <c r="DD77" s="287"/>
      <c r="DE77" s="286"/>
      <c r="DF77" s="187"/>
      <c r="DG77" s="199"/>
      <c r="DH77" s="286"/>
      <c r="DI77" s="187"/>
      <c r="DJ77" s="199"/>
      <c r="DK77" s="286"/>
      <c r="DL77" s="187"/>
      <c r="DM77" s="199"/>
      <c r="DN77" s="286"/>
      <c r="DO77" s="187"/>
      <c r="DP77" s="199"/>
      <c r="DQ77" s="286"/>
      <c r="DR77" s="187"/>
      <c r="DS77" s="287"/>
      <c r="DT77" s="286"/>
      <c r="DU77" s="187"/>
      <c r="DV77" s="199"/>
      <c r="DW77" s="286"/>
      <c r="DX77" s="187"/>
      <c r="DY77" s="199"/>
      <c r="DZ77" s="286"/>
      <c r="EA77" s="187"/>
      <c r="EB77" s="199"/>
      <c r="EC77" s="286"/>
      <c r="ED77" s="187"/>
      <c r="EE77" s="199"/>
      <c r="EF77" s="286"/>
      <c r="EG77" s="187"/>
      <c r="EH77" s="287" t="n">
        <v>20699</v>
      </c>
      <c r="EI77" s="286"/>
      <c r="EJ77" s="187"/>
      <c r="EK77" s="199" t="n">
        <v>20719</v>
      </c>
      <c r="EL77" s="286"/>
      <c r="EM77" s="187"/>
      <c r="EN77" s="199" t="n">
        <v>20847</v>
      </c>
      <c r="EO77" s="286"/>
      <c r="EP77" s="187"/>
      <c r="EQ77" s="200" t="n">
        <v>20868</v>
      </c>
      <c r="ER77" s="286"/>
      <c r="ES77" s="187"/>
      <c r="ET77" s="199" t="n">
        <v>20922</v>
      </c>
      <c r="EU77" s="286"/>
      <c r="EV77" s="187"/>
      <c r="EW77" s="93" t="n">
        <f aca="false">ET77</f>
        <v>20922</v>
      </c>
      <c r="EX77" s="286"/>
      <c r="EY77" s="187"/>
      <c r="EZ77" s="199" t="n">
        <v>20927</v>
      </c>
      <c r="FA77" s="286"/>
      <c r="FB77" s="187"/>
      <c r="FC77" s="199" t="n">
        <v>16488</v>
      </c>
      <c r="FD77" s="286"/>
      <c r="FE77" s="187"/>
      <c r="FF77" s="200" t="n">
        <v>16539.494006</v>
      </c>
      <c r="FG77" s="286"/>
      <c r="FH77" s="187"/>
      <c r="FI77" s="199"/>
      <c r="FJ77" s="286"/>
      <c r="FK77" s="187"/>
      <c r="FL77" s="93" t="n">
        <f aca="false">+FC77</f>
        <v>16488</v>
      </c>
      <c r="FM77" s="286"/>
    </row>
    <row r="78" s="27" customFormat="true" ht="15" hidden="false" customHeight="false" outlineLevel="0" collapsed="false">
      <c r="B78" s="138"/>
      <c r="C78" s="27" t="s">
        <v>108</v>
      </c>
      <c r="D78" s="137"/>
      <c r="E78" s="187"/>
      <c r="F78" s="199"/>
      <c r="G78" s="286"/>
      <c r="H78" s="187"/>
      <c r="I78" s="199"/>
      <c r="J78" s="286"/>
      <c r="K78" s="187"/>
      <c r="L78" s="199"/>
      <c r="M78" s="286"/>
      <c r="N78" s="187"/>
      <c r="O78" s="199"/>
      <c r="P78" s="286"/>
      <c r="Q78" s="187"/>
      <c r="R78" s="287"/>
      <c r="S78" s="286"/>
      <c r="T78" s="187"/>
      <c r="U78" s="199"/>
      <c r="V78" s="286"/>
      <c r="W78" s="187"/>
      <c r="X78" s="199"/>
      <c r="Y78" s="286"/>
      <c r="Z78" s="187"/>
      <c r="AA78" s="199"/>
      <c r="AB78" s="286"/>
      <c r="AC78" s="187"/>
      <c r="AD78" s="199"/>
      <c r="AE78" s="286"/>
      <c r="AF78" s="187"/>
      <c r="AG78" s="287"/>
      <c r="AH78" s="286"/>
      <c r="AI78" s="187"/>
      <c r="AJ78" s="199"/>
      <c r="AK78" s="286"/>
      <c r="AL78" s="187"/>
      <c r="AM78" s="199"/>
      <c r="AN78" s="286"/>
      <c r="AO78" s="187"/>
      <c r="AP78" s="199"/>
      <c r="AQ78" s="286"/>
      <c r="AR78" s="187"/>
      <c r="AS78" s="199"/>
      <c r="AT78" s="286"/>
      <c r="AU78" s="187"/>
      <c r="AV78" s="287"/>
      <c r="AW78" s="286"/>
      <c r="AX78" s="187"/>
      <c r="AY78" s="199"/>
      <c r="AZ78" s="286"/>
      <c r="BA78" s="187"/>
      <c r="BB78" s="199"/>
      <c r="BC78" s="286"/>
      <c r="BD78" s="187"/>
      <c r="BE78" s="199"/>
      <c r="BF78" s="286"/>
      <c r="BG78" s="187"/>
      <c r="BH78" s="199"/>
      <c r="BI78" s="286"/>
      <c r="BJ78" s="187"/>
      <c r="BK78" s="287"/>
      <c r="BL78" s="286"/>
      <c r="BM78" s="187"/>
      <c r="BN78" s="199"/>
      <c r="BO78" s="286"/>
      <c r="BP78" s="187"/>
      <c r="BQ78" s="199"/>
      <c r="BR78" s="286"/>
      <c r="BS78" s="187"/>
      <c r="BT78" s="199"/>
      <c r="BU78" s="286"/>
      <c r="BV78" s="187"/>
      <c r="BW78" s="199"/>
      <c r="BX78" s="286"/>
      <c r="BY78" s="187"/>
      <c r="BZ78" s="287"/>
      <c r="CA78" s="286"/>
      <c r="CB78" s="187"/>
      <c r="CC78" s="199"/>
      <c r="CD78" s="286"/>
      <c r="CE78" s="187"/>
      <c r="CF78" s="199"/>
      <c r="CG78" s="286"/>
      <c r="CH78" s="187"/>
      <c r="CI78" s="199"/>
      <c r="CJ78" s="286"/>
      <c r="CK78" s="187"/>
      <c r="CL78" s="199"/>
      <c r="CM78" s="286"/>
      <c r="CN78" s="187"/>
      <c r="CO78" s="287"/>
      <c r="CP78" s="286"/>
      <c r="CQ78" s="187"/>
      <c r="CR78" s="199"/>
      <c r="CS78" s="286"/>
      <c r="CT78" s="187"/>
      <c r="CU78" s="199"/>
      <c r="CV78" s="286"/>
      <c r="CW78" s="187"/>
      <c r="CX78" s="199"/>
      <c r="CY78" s="286"/>
      <c r="CZ78" s="187"/>
      <c r="DA78" s="199"/>
      <c r="DB78" s="286"/>
      <c r="DC78" s="187"/>
      <c r="DD78" s="287"/>
      <c r="DE78" s="286"/>
      <c r="DF78" s="187"/>
      <c r="DG78" s="199"/>
      <c r="DH78" s="286"/>
      <c r="DI78" s="187"/>
      <c r="DJ78" s="199"/>
      <c r="DK78" s="286"/>
      <c r="DL78" s="187"/>
      <c r="DM78" s="199"/>
      <c r="DN78" s="286"/>
      <c r="DO78" s="187"/>
      <c r="DP78" s="199"/>
      <c r="DQ78" s="286"/>
      <c r="DR78" s="187"/>
      <c r="DS78" s="287"/>
      <c r="DT78" s="286"/>
      <c r="DU78" s="187"/>
      <c r="DV78" s="199"/>
      <c r="DW78" s="286"/>
      <c r="DX78" s="187"/>
      <c r="DY78" s="199"/>
      <c r="DZ78" s="286"/>
      <c r="EA78" s="187"/>
      <c r="EB78" s="199"/>
      <c r="EC78" s="286"/>
      <c r="ED78" s="187"/>
      <c r="EE78" s="199"/>
      <c r="EF78" s="286"/>
      <c r="EG78" s="187"/>
      <c r="EH78" s="288" t="n">
        <v>-850</v>
      </c>
      <c r="EI78" s="286"/>
      <c r="EJ78" s="187"/>
      <c r="EK78" s="200" t="n">
        <v>-850</v>
      </c>
      <c r="EL78" s="286"/>
      <c r="EM78" s="187"/>
      <c r="EN78" s="200" t="n">
        <v>-850</v>
      </c>
      <c r="EO78" s="286"/>
      <c r="EP78" s="187"/>
      <c r="EQ78" s="200" t="n">
        <v>-850</v>
      </c>
      <c r="ER78" s="286"/>
      <c r="ES78" s="187"/>
      <c r="ET78" s="200" t="n">
        <v>-850</v>
      </c>
      <c r="EU78" s="286"/>
      <c r="EV78" s="187"/>
      <c r="EW78" s="273" t="n">
        <f aca="false">ET78</f>
        <v>-850</v>
      </c>
      <c r="EX78" s="286"/>
      <c r="EY78" s="187"/>
      <c r="EZ78" s="200" t="n">
        <v>-850</v>
      </c>
      <c r="FA78" s="286"/>
      <c r="FB78" s="187"/>
      <c r="FC78" s="200" t="n">
        <v>-850</v>
      </c>
      <c r="FD78" s="286"/>
      <c r="FE78" s="187"/>
      <c r="FF78" s="200" t="n">
        <v>-850.070622</v>
      </c>
      <c r="FG78" s="286"/>
      <c r="FH78" s="187"/>
      <c r="FI78" s="200"/>
      <c r="FJ78" s="286"/>
      <c r="FK78" s="187"/>
      <c r="FL78" s="273" t="n">
        <f aca="false">+FC78</f>
        <v>-850</v>
      </c>
      <c r="FM78" s="286"/>
    </row>
    <row r="79" s="27" customFormat="true" ht="15" hidden="false" customHeight="false" outlineLevel="0" collapsed="false">
      <c r="B79" s="138"/>
      <c r="C79" s="27" t="s">
        <v>109</v>
      </c>
      <c r="D79" s="137"/>
      <c r="E79" s="187"/>
      <c r="F79" s="199"/>
      <c r="G79" s="286"/>
      <c r="H79" s="187"/>
      <c r="I79" s="199"/>
      <c r="J79" s="286"/>
      <c r="K79" s="187"/>
      <c r="L79" s="199"/>
      <c r="M79" s="286"/>
      <c r="N79" s="187"/>
      <c r="O79" s="199"/>
      <c r="P79" s="286"/>
      <c r="Q79" s="187"/>
      <c r="R79" s="287"/>
      <c r="S79" s="286"/>
      <c r="T79" s="187"/>
      <c r="U79" s="199"/>
      <c r="V79" s="286"/>
      <c r="W79" s="187"/>
      <c r="X79" s="199"/>
      <c r="Y79" s="286"/>
      <c r="Z79" s="187"/>
      <c r="AA79" s="199"/>
      <c r="AB79" s="286"/>
      <c r="AC79" s="187"/>
      <c r="AD79" s="199"/>
      <c r="AE79" s="286"/>
      <c r="AF79" s="187"/>
      <c r="AG79" s="287"/>
      <c r="AH79" s="286"/>
      <c r="AI79" s="187"/>
      <c r="AJ79" s="199"/>
      <c r="AK79" s="286"/>
      <c r="AL79" s="187"/>
      <c r="AM79" s="199"/>
      <c r="AN79" s="286"/>
      <c r="AO79" s="187"/>
      <c r="AP79" s="199"/>
      <c r="AQ79" s="286"/>
      <c r="AR79" s="187"/>
      <c r="AS79" s="199"/>
      <c r="AT79" s="286"/>
      <c r="AU79" s="187"/>
      <c r="AV79" s="287"/>
      <c r="AW79" s="286"/>
      <c r="AX79" s="187"/>
      <c r="AY79" s="199"/>
      <c r="AZ79" s="286"/>
      <c r="BA79" s="187"/>
      <c r="BB79" s="199"/>
      <c r="BC79" s="286"/>
      <c r="BD79" s="187"/>
      <c r="BE79" s="199"/>
      <c r="BF79" s="286"/>
      <c r="BG79" s="187"/>
      <c r="BH79" s="199"/>
      <c r="BI79" s="286"/>
      <c r="BJ79" s="187"/>
      <c r="BK79" s="287"/>
      <c r="BL79" s="286"/>
      <c r="BM79" s="187"/>
      <c r="BN79" s="199"/>
      <c r="BO79" s="286"/>
      <c r="BP79" s="187"/>
      <c r="BQ79" s="199"/>
      <c r="BR79" s="286"/>
      <c r="BS79" s="187"/>
      <c r="BT79" s="199"/>
      <c r="BU79" s="286"/>
      <c r="BV79" s="187"/>
      <c r="BW79" s="199"/>
      <c r="BX79" s="286"/>
      <c r="BY79" s="187"/>
      <c r="BZ79" s="287"/>
      <c r="CA79" s="286"/>
      <c r="CB79" s="187"/>
      <c r="CC79" s="199"/>
      <c r="CD79" s="286"/>
      <c r="CE79" s="187"/>
      <c r="CF79" s="199"/>
      <c r="CG79" s="286"/>
      <c r="CH79" s="187"/>
      <c r="CI79" s="199"/>
      <c r="CJ79" s="286"/>
      <c r="CK79" s="187"/>
      <c r="CL79" s="199"/>
      <c r="CM79" s="286"/>
      <c r="CN79" s="187"/>
      <c r="CO79" s="287"/>
      <c r="CP79" s="286"/>
      <c r="CQ79" s="187"/>
      <c r="CR79" s="199"/>
      <c r="CS79" s="286"/>
      <c r="CT79" s="187"/>
      <c r="CU79" s="199"/>
      <c r="CV79" s="286"/>
      <c r="CW79" s="187"/>
      <c r="CX79" s="199"/>
      <c r="CY79" s="286"/>
      <c r="CZ79" s="187"/>
      <c r="DA79" s="199"/>
      <c r="DB79" s="286"/>
      <c r="DC79" s="187"/>
      <c r="DD79" s="287"/>
      <c r="DE79" s="286"/>
      <c r="DF79" s="187"/>
      <c r="DG79" s="199"/>
      <c r="DH79" s="286"/>
      <c r="DI79" s="187"/>
      <c r="DJ79" s="199"/>
      <c r="DK79" s="286"/>
      <c r="DL79" s="187"/>
      <c r="DM79" s="199"/>
      <c r="DN79" s="286"/>
      <c r="DO79" s="187"/>
      <c r="DP79" s="199"/>
      <c r="DQ79" s="286"/>
      <c r="DR79" s="187"/>
      <c r="DS79" s="287"/>
      <c r="DT79" s="286"/>
      <c r="DU79" s="187"/>
      <c r="DV79" s="199"/>
      <c r="DW79" s="286"/>
      <c r="DX79" s="187"/>
      <c r="DY79" s="199"/>
      <c r="DZ79" s="286"/>
      <c r="EA79" s="187"/>
      <c r="EB79" s="199"/>
      <c r="EC79" s="286"/>
      <c r="ED79" s="187"/>
      <c r="EE79" s="199"/>
      <c r="EF79" s="286"/>
      <c r="EG79" s="187"/>
      <c r="EH79" s="287" t="n">
        <v>8</v>
      </c>
      <c r="EI79" s="286"/>
      <c r="EJ79" s="187"/>
      <c r="EK79" s="200" t="n">
        <v>-24</v>
      </c>
      <c r="EL79" s="286"/>
      <c r="EM79" s="187"/>
      <c r="EN79" s="199" t="n">
        <v>66</v>
      </c>
      <c r="EO79" s="286"/>
      <c r="EP79" s="187"/>
      <c r="EQ79" s="200" t="n">
        <v>-21</v>
      </c>
      <c r="ER79" s="286"/>
      <c r="ES79" s="187"/>
      <c r="ET79" s="199" t="n">
        <v>21</v>
      </c>
      <c r="EU79" s="286"/>
      <c r="EV79" s="187"/>
      <c r="EW79" s="273" t="n">
        <f aca="false">ET79</f>
        <v>21</v>
      </c>
      <c r="EX79" s="286"/>
      <c r="EY79" s="187"/>
      <c r="EZ79" s="200" t="n">
        <v>-45</v>
      </c>
      <c r="FA79" s="286"/>
      <c r="FB79" s="187"/>
      <c r="FC79" s="200" t="n">
        <v>-4</v>
      </c>
      <c r="FD79" s="286"/>
      <c r="FE79" s="187"/>
      <c r="FF79" s="200" t="n">
        <v>-94.087629</v>
      </c>
      <c r="FG79" s="286"/>
      <c r="FH79" s="187"/>
      <c r="FI79" s="199"/>
      <c r="FJ79" s="286"/>
      <c r="FK79" s="187"/>
      <c r="FL79" s="273" t="n">
        <f aca="false">+FC79</f>
        <v>-4</v>
      </c>
      <c r="FM79" s="286"/>
    </row>
    <row r="80" s="27" customFormat="true" ht="15" hidden="false" customHeight="false" outlineLevel="0" collapsed="false">
      <c r="B80" s="138"/>
      <c r="C80" s="27" t="s">
        <v>110</v>
      </c>
      <c r="D80" s="137"/>
      <c r="E80" s="187"/>
      <c r="F80" s="199"/>
      <c r="G80" s="286"/>
      <c r="H80" s="187"/>
      <c r="I80" s="199"/>
      <c r="J80" s="286"/>
      <c r="K80" s="187"/>
      <c r="L80" s="199"/>
      <c r="M80" s="286"/>
      <c r="N80" s="187"/>
      <c r="O80" s="199"/>
      <c r="P80" s="286"/>
      <c r="Q80" s="187"/>
      <c r="R80" s="287"/>
      <c r="S80" s="286"/>
      <c r="T80" s="187"/>
      <c r="U80" s="199"/>
      <c r="V80" s="286"/>
      <c r="W80" s="187"/>
      <c r="X80" s="199"/>
      <c r="Y80" s="286"/>
      <c r="Z80" s="187"/>
      <c r="AA80" s="199"/>
      <c r="AB80" s="286"/>
      <c r="AC80" s="187"/>
      <c r="AD80" s="199"/>
      <c r="AE80" s="286"/>
      <c r="AF80" s="187"/>
      <c r="AG80" s="287"/>
      <c r="AH80" s="286"/>
      <c r="AI80" s="187"/>
      <c r="AJ80" s="199"/>
      <c r="AK80" s="286"/>
      <c r="AL80" s="187"/>
      <c r="AM80" s="199"/>
      <c r="AN80" s="286"/>
      <c r="AO80" s="187"/>
      <c r="AP80" s="199"/>
      <c r="AQ80" s="286"/>
      <c r="AR80" s="187"/>
      <c r="AS80" s="199"/>
      <c r="AT80" s="286"/>
      <c r="AU80" s="187"/>
      <c r="AV80" s="287"/>
      <c r="AW80" s="286"/>
      <c r="AX80" s="187"/>
      <c r="AY80" s="199"/>
      <c r="AZ80" s="286"/>
      <c r="BA80" s="187"/>
      <c r="BB80" s="199"/>
      <c r="BC80" s="286"/>
      <c r="BD80" s="187"/>
      <c r="BE80" s="199"/>
      <c r="BF80" s="286"/>
      <c r="BG80" s="187"/>
      <c r="BH80" s="199"/>
      <c r="BI80" s="286"/>
      <c r="BJ80" s="187"/>
      <c r="BK80" s="287"/>
      <c r="BL80" s="286"/>
      <c r="BM80" s="187"/>
      <c r="BN80" s="199"/>
      <c r="BO80" s="286"/>
      <c r="BP80" s="187"/>
      <c r="BQ80" s="199"/>
      <c r="BR80" s="286"/>
      <c r="BS80" s="187"/>
      <c r="BT80" s="199"/>
      <c r="BU80" s="286"/>
      <c r="BV80" s="187"/>
      <c r="BW80" s="199"/>
      <c r="BX80" s="286"/>
      <c r="BY80" s="187"/>
      <c r="BZ80" s="287"/>
      <c r="CA80" s="286"/>
      <c r="CB80" s="187"/>
      <c r="CC80" s="199"/>
      <c r="CD80" s="286"/>
      <c r="CE80" s="187"/>
      <c r="CF80" s="199"/>
      <c r="CG80" s="286"/>
      <c r="CH80" s="187"/>
      <c r="CI80" s="199"/>
      <c r="CJ80" s="286"/>
      <c r="CK80" s="187"/>
      <c r="CL80" s="199"/>
      <c r="CM80" s="286"/>
      <c r="CN80" s="187"/>
      <c r="CO80" s="287"/>
      <c r="CP80" s="286"/>
      <c r="CQ80" s="187"/>
      <c r="CR80" s="199"/>
      <c r="CS80" s="286"/>
      <c r="CT80" s="187"/>
      <c r="CU80" s="199"/>
      <c r="CV80" s="286"/>
      <c r="CW80" s="187"/>
      <c r="CX80" s="199"/>
      <c r="CY80" s="286"/>
      <c r="CZ80" s="187"/>
      <c r="DA80" s="199"/>
      <c r="DB80" s="286"/>
      <c r="DC80" s="187"/>
      <c r="DD80" s="287"/>
      <c r="DE80" s="286"/>
      <c r="DF80" s="187"/>
      <c r="DG80" s="199"/>
      <c r="DH80" s="286"/>
      <c r="DI80" s="187"/>
      <c r="DJ80" s="199"/>
      <c r="DK80" s="286"/>
      <c r="DL80" s="187"/>
      <c r="DM80" s="199"/>
      <c r="DN80" s="286"/>
      <c r="DO80" s="187"/>
      <c r="DP80" s="199"/>
      <c r="DQ80" s="286"/>
      <c r="DR80" s="187"/>
      <c r="DS80" s="287"/>
      <c r="DT80" s="286"/>
      <c r="DU80" s="187"/>
      <c r="DV80" s="199"/>
      <c r="DW80" s="286"/>
      <c r="DX80" s="187"/>
      <c r="DY80" s="199"/>
      <c r="DZ80" s="286"/>
      <c r="EA80" s="187"/>
      <c r="EB80" s="199"/>
      <c r="EC80" s="286"/>
      <c r="ED80" s="187"/>
      <c r="EE80" s="199"/>
      <c r="EF80" s="286"/>
      <c r="EG80" s="187"/>
      <c r="EH80" s="287" t="n">
        <v>11029</v>
      </c>
      <c r="EI80" s="286"/>
      <c r="EJ80" s="187"/>
      <c r="EK80" s="199" t="n">
        <v>10726</v>
      </c>
      <c r="EL80" s="286"/>
      <c r="EM80" s="187"/>
      <c r="EN80" s="199" t="n">
        <v>10854</v>
      </c>
      <c r="EO80" s="286"/>
      <c r="EP80" s="187"/>
      <c r="EQ80" s="200" t="n">
        <v>10877</v>
      </c>
      <c r="ER80" s="286"/>
      <c r="ES80" s="187"/>
      <c r="ET80" s="199" t="n">
        <v>9361</v>
      </c>
      <c r="EU80" s="286"/>
      <c r="EV80" s="187"/>
      <c r="EW80" s="273" t="n">
        <f aca="false">ET80</f>
        <v>9361</v>
      </c>
      <c r="EX80" s="286"/>
      <c r="EY80" s="187"/>
      <c r="EZ80" s="199" t="n">
        <v>10714</v>
      </c>
      <c r="FA80" s="286"/>
      <c r="FB80" s="187"/>
      <c r="FC80" s="199" t="n">
        <v>5112</v>
      </c>
      <c r="FD80" s="286"/>
      <c r="FE80" s="187"/>
      <c r="FF80" s="200" t="n">
        <v>4771.490533</v>
      </c>
      <c r="FG80" s="286"/>
      <c r="FH80" s="187"/>
      <c r="FI80" s="199"/>
      <c r="FJ80" s="286"/>
      <c r="FK80" s="187"/>
      <c r="FL80" s="93" t="n">
        <f aca="false">+FC80</f>
        <v>5112</v>
      </c>
      <c r="FM80" s="286"/>
    </row>
    <row r="81" s="27" customFormat="true" ht="15.75" hidden="false" customHeight="true" outlineLevel="0" collapsed="false">
      <c r="B81" s="144"/>
      <c r="C81" s="145" t="s">
        <v>111</v>
      </c>
      <c r="D81" s="146"/>
      <c r="E81" s="147"/>
      <c r="F81" s="177"/>
      <c r="G81" s="130"/>
      <c r="H81" s="147"/>
      <c r="I81" s="177"/>
      <c r="J81" s="130"/>
      <c r="K81" s="147"/>
      <c r="L81" s="177"/>
      <c r="M81" s="130"/>
      <c r="N81" s="147"/>
      <c r="O81" s="177"/>
      <c r="P81" s="130"/>
      <c r="Q81" s="147"/>
      <c r="R81" s="148" t="n">
        <f aca="false">O81</f>
        <v>0</v>
      </c>
      <c r="S81" s="130"/>
      <c r="T81" s="147"/>
      <c r="U81" s="177"/>
      <c r="V81" s="130"/>
      <c r="W81" s="147"/>
      <c r="X81" s="177"/>
      <c r="Y81" s="130"/>
      <c r="Z81" s="147"/>
      <c r="AA81" s="177"/>
      <c r="AB81" s="130"/>
      <c r="AC81" s="147"/>
      <c r="AD81" s="177"/>
      <c r="AE81" s="130"/>
      <c r="AF81" s="147"/>
      <c r="AG81" s="148" t="n">
        <f aca="false">AD81</f>
        <v>0</v>
      </c>
      <c r="AH81" s="130"/>
      <c r="AI81" s="147"/>
      <c r="AJ81" s="177"/>
      <c r="AK81" s="130"/>
      <c r="AL81" s="147"/>
      <c r="AM81" s="177"/>
      <c r="AN81" s="130"/>
      <c r="AO81" s="147"/>
      <c r="AP81" s="177"/>
      <c r="AQ81" s="130"/>
      <c r="AR81" s="147"/>
      <c r="AS81" s="177"/>
      <c r="AT81" s="130"/>
      <c r="AU81" s="147"/>
      <c r="AV81" s="148" t="n">
        <f aca="false">AS81</f>
        <v>0</v>
      </c>
      <c r="AW81" s="130"/>
      <c r="AX81" s="147"/>
      <c r="AY81" s="177"/>
      <c r="AZ81" s="130"/>
      <c r="BA81" s="147"/>
      <c r="BB81" s="177"/>
      <c r="BC81" s="130"/>
      <c r="BD81" s="147"/>
      <c r="BE81" s="177"/>
      <c r="BF81" s="130"/>
      <c r="BG81" s="147"/>
      <c r="BH81" s="177"/>
      <c r="BI81" s="130"/>
      <c r="BJ81" s="147"/>
      <c r="BK81" s="148" t="n">
        <f aca="false">BH81</f>
        <v>0</v>
      </c>
      <c r="BL81" s="130"/>
      <c r="BM81" s="147"/>
      <c r="BN81" s="177"/>
      <c r="BO81" s="130"/>
      <c r="BP81" s="147"/>
      <c r="BQ81" s="177"/>
      <c r="BR81" s="130"/>
      <c r="BS81" s="147"/>
      <c r="BT81" s="177"/>
      <c r="BU81" s="130"/>
      <c r="BV81" s="147"/>
      <c r="BW81" s="177"/>
      <c r="BX81" s="130"/>
      <c r="BY81" s="147"/>
      <c r="BZ81" s="148" t="n">
        <f aca="false">BW81</f>
        <v>0</v>
      </c>
      <c r="CA81" s="130"/>
      <c r="CB81" s="147"/>
      <c r="CC81" s="177"/>
      <c r="CD81" s="130"/>
      <c r="CE81" s="147"/>
      <c r="CF81" s="177"/>
      <c r="CG81" s="130"/>
      <c r="CH81" s="147"/>
      <c r="CI81" s="177"/>
      <c r="CJ81" s="130"/>
      <c r="CK81" s="147"/>
      <c r="CL81" s="177"/>
      <c r="CM81" s="130"/>
      <c r="CN81" s="147"/>
      <c r="CO81" s="148" t="n">
        <f aca="false">CL81</f>
        <v>0</v>
      </c>
      <c r="CP81" s="130"/>
      <c r="CQ81" s="147"/>
      <c r="CR81" s="177"/>
      <c r="CS81" s="130"/>
      <c r="CT81" s="147"/>
      <c r="CU81" s="177"/>
      <c r="CV81" s="130"/>
      <c r="CW81" s="147"/>
      <c r="CX81" s="177"/>
      <c r="CY81" s="130"/>
      <c r="CZ81" s="147"/>
      <c r="DA81" s="177"/>
      <c r="DB81" s="130"/>
      <c r="DC81" s="147"/>
      <c r="DD81" s="148" t="n">
        <f aca="false">DA81</f>
        <v>0</v>
      </c>
      <c r="DE81" s="130"/>
      <c r="DF81" s="147"/>
      <c r="DG81" s="177"/>
      <c r="DH81" s="130"/>
      <c r="DI81" s="147"/>
      <c r="DJ81" s="177"/>
      <c r="DK81" s="130"/>
      <c r="DL81" s="147"/>
      <c r="DM81" s="177"/>
      <c r="DN81" s="130"/>
      <c r="DO81" s="147"/>
      <c r="DP81" s="177"/>
      <c r="DQ81" s="130"/>
      <c r="DR81" s="147"/>
      <c r="DS81" s="148" t="n">
        <f aca="false">DP81</f>
        <v>0</v>
      </c>
      <c r="DT81" s="130"/>
      <c r="DU81" s="147"/>
      <c r="DV81" s="177"/>
      <c r="DW81" s="130"/>
      <c r="DX81" s="147"/>
      <c r="DY81" s="177"/>
      <c r="DZ81" s="130"/>
      <c r="EA81" s="147"/>
      <c r="EB81" s="177"/>
      <c r="EC81" s="130"/>
      <c r="ED81" s="147"/>
      <c r="EE81" s="177"/>
      <c r="EF81" s="130"/>
      <c r="EG81" s="147"/>
      <c r="EH81" s="289" t="n">
        <v>-4</v>
      </c>
      <c r="EI81" s="130"/>
      <c r="EJ81" s="147"/>
      <c r="EK81" s="181" t="n">
        <v>-94</v>
      </c>
      <c r="EL81" s="130"/>
      <c r="EM81" s="147"/>
      <c r="EN81" s="181" t="n">
        <v>-134</v>
      </c>
      <c r="EO81" s="130"/>
      <c r="EP81" s="147"/>
      <c r="EQ81" s="181" t="n">
        <v>-279</v>
      </c>
      <c r="ER81" s="130"/>
      <c r="ES81" s="147"/>
      <c r="ET81" s="181" t="n">
        <v>-466</v>
      </c>
      <c r="EU81" s="130"/>
      <c r="EV81" s="147"/>
      <c r="EW81" s="273" t="n">
        <f aca="false">ET81</f>
        <v>-466</v>
      </c>
      <c r="EX81" s="130"/>
      <c r="EY81" s="147"/>
      <c r="EZ81" s="181" t="n">
        <v>3696</v>
      </c>
      <c r="FA81" s="130"/>
      <c r="FB81" s="147"/>
      <c r="FC81" s="181" t="n">
        <v>2980</v>
      </c>
      <c r="FD81" s="130"/>
      <c r="FE81" s="147"/>
      <c r="FF81" s="181" t="n">
        <v>3317.972433</v>
      </c>
      <c r="FG81" s="130"/>
      <c r="FH81" s="147"/>
      <c r="FI81" s="181"/>
      <c r="FJ81" s="130"/>
      <c r="FK81" s="147"/>
      <c r="FL81" s="93" t="n">
        <f aca="false">+FC81</f>
        <v>2980</v>
      </c>
      <c r="FM81" s="130"/>
    </row>
    <row r="82" s="5" customFormat="true" ht="15" hidden="false" customHeight="false" outlineLevel="0" collapsed="false">
      <c r="DY82" s="290"/>
      <c r="EL82" s="6"/>
      <c r="EO82" s="6"/>
      <c r="ER82" s="6"/>
      <c r="EU82" s="6"/>
      <c r="EZ82" s="290" t="n">
        <f aca="false">EZ59=EZ47</f>
        <v>1</v>
      </c>
      <c r="FA82" s="6"/>
      <c r="FC82" s="290" t="n">
        <f aca="false">FC59=FC47</f>
        <v>1</v>
      </c>
      <c r="FD82" s="6"/>
      <c r="FF82" s="290" t="n">
        <f aca="false">ROUND(FF59-FF47,)=0</f>
        <v>1</v>
      </c>
      <c r="FG82" s="6"/>
      <c r="FJ82" s="6"/>
    </row>
    <row r="83" customFormat="false" ht="15" hidden="false" customHeight="false" outlineLevel="0" collapsed="false">
      <c r="G83" s="3"/>
    </row>
    <row r="84" s="3" customFormat="true" ht="15" hidden="false" customHeight="false" outlineLevel="0" collapsed="false">
      <c r="B84" s="3" t="s">
        <v>112</v>
      </c>
      <c r="EL84" s="4"/>
      <c r="EO84" s="4"/>
      <c r="ER84" s="4"/>
      <c r="EU84" s="4"/>
      <c r="FA84" s="4"/>
      <c r="FD84" s="4"/>
      <c r="FG84" s="4"/>
      <c r="FJ84" s="4"/>
    </row>
    <row r="85" customFormat="false" ht="15" hidden="false" customHeight="true" outlineLevel="0" collapsed="false">
      <c r="B85" s="291" t="s">
        <v>113</v>
      </c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ER85" s="27"/>
      <c r="EZ85" s="151"/>
      <c r="FG85" s="27"/>
    </row>
    <row r="86" customFormat="false" ht="15" hidden="false" customHeight="true" outlineLevel="0" collapsed="false">
      <c r="B86" s="291" t="s">
        <v>114</v>
      </c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</row>
    <row r="87" customFormat="false" ht="15" hidden="false" customHeight="true" outlineLevel="0" collapsed="false">
      <c r="B87" s="291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2"/>
      <c r="Q87" s="292"/>
      <c r="R87" s="292"/>
    </row>
    <row r="88" customFormat="false" ht="15" hidden="false" customHeight="false" outlineLevel="0" collapsed="false">
      <c r="B88" s="3" t="s">
        <v>115</v>
      </c>
    </row>
    <row r="89" customFormat="false" ht="18" hidden="false" customHeight="true" outlineLevel="0" collapsed="false">
      <c r="B89" s="291" t="s">
        <v>116</v>
      </c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</row>
    <row r="90" customFormat="false" ht="18" hidden="false" customHeight="true" outlineLevel="0" collapsed="false">
      <c r="B90" s="291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</row>
    <row r="91" customFormat="false" ht="15" hidden="false" customHeight="false" outlineLevel="0" collapsed="false">
      <c r="B91" s="291"/>
    </row>
  </sheetData>
  <mergeCells count="83">
    <mergeCell ref="B4:D4"/>
    <mergeCell ref="E4:S4"/>
    <mergeCell ref="T4:AH4"/>
    <mergeCell ref="AI4:AW4"/>
    <mergeCell ref="AX4:BL4"/>
    <mergeCell ref="BM4:CA4"/>
    <mergeCell ref="CB4:CP4"/>
    <mergeCell ref="CQ4:DE4"/>
    <mergeCell ref="DF4:DT4"/>
    <mergeCell ref="DU4:EI4"/>
    <mergeCell ref="EJ4:EX4"/>
    <mergeCell ref="EY4:FM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B5"/>
    <mergeCell ref="DC5:DE5"/>
    <mergeCell ref="DF5:DH5"/>
    <mergeCell ref="DI5:DK5"/>
    <mergeCell ref="DL5:DN5"/>
    <mergeCell ref="DO5:DQ5"/>
    <mergeCell ref="DR5:DT5"/>
    <mergeCell ref="DU5:DW5"/>
    <mergeCell ref="DX5:DZ5"/>
    <mergeCell ref="EA5:EC5"/>
    <mergeCell ref="ED5:EF5"/>
    <mergeCell ref="EG5:EI5"/>
    <mergeCell ref="EJ5:EL5"/>
    <mergeCell ref="EM5:EO5"/>
    <mergeCell ref="EP5:ER5"/>
    <mergeCell ref="ES5:EU5"/>
    <mergeCell ref="EV5:EX5"/>
    <mergeCell ref="EY5:FA5"/>
    <mergeCell ref="FB5:FD5"/>
    <mergeCell ref="FE5:FG5"/>
    <mergeCell ref="FH5:FJ5"/>
    <mergeCell ref="FK5:FM5"/>
    <mergeCell ref="B8:D8"/>
    <mergeCell ref="B9:D9"/>
    <mergeCell ref="B10:D10"/>
    <mergeCell ref="B11:D11"/>
    <mergeCell ref="B14:B16"/>
    <mergeCell ref="B17:B19"/>
    <mergeCell ref="B20:B22"/>
    <mergeCell ref="B23:B25"/>
    <mergeCell ref="B26:C27"/>
    <mergeCell ref="B28:C29"/>
    <mergeCell ref="B32:D32"/>
    <mergeCell ref="B35:D35"/>
    <mergeCell ref="B38:D38"/>
    <mergeCell ref="B43:D43"/>
    <mergeCell ref="B47:D47"/>
    <mergeCell ref="B59:D5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H8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E7" activeCellId="0" sqref="E7"/>
    </sheetView>
  </sheetViews>
  <sheetFormatPr defaultColWidth="9" defaultRowHeight="15" customHeight="false" zeroHeight="false" outlineLevelRow="0" outlineLevelCol="0"/>
  <cols>
    <col collapsed="false" customWidth="true" hidden="false" outlineLevel="0" max="1" min="1" style="1" width="1.09"/>
    <col collapsed="false" customWidth="true" hidden="false" outlineLevel="0" max="2" min="2" style="1" width="10.6"/>
    <col collapsed="false" customWidth="true" hidden="false" outlineLevel="0" max="3" min="3" style="1" width="20.2"/>
    <col collapsed="false" customWidth="true" hidden="false" outlineLevel="0" max="4" min="4" style="1" width="18.59"/>
    <col collapsed="false" customWidth="false" hidden="false" outlineLevel="0" max="5" min="5" style="1" width="9"/>
    <col collapsed="false" customWidth="true" hidden="false" outlineLevel="0" max="6" min="6" style="1" width="10.4"/>
    <col collapsed="false" customWidth="false" hidden="false" outlineLevel="0" max="7" min="7" style="2" width="9"/>
    <col collapsed="false" customWidth="false" hidden="false" outlineLevel="0" max="8" min="8" style="1" width="9"/>
    <col collapsed="false" customWidth="true" hidden="false" outlineLevel="0" max="9" min="9" style="1" width="10.4"/>
    <col collapsed="false" customWidth="false" hidden="false" outlineLevel="0" max="10" min="10" style="2" width="9"/>
    <col collapsed="false" customWidth="false" hidden="false" outlineLevel="0" max="11" min="11" style="1" width="9"/>
    <col collapsed="false" customWidth="true" hidden="false" outlineLevel="0" max="12" min="12" style="1" width="10.4"/>
    <col collapsed="false" customWidth="false" hidden="false" outlineLevel="0" max="13" min="13" style="2" width="9"/>
    <col collapsed="false" customWidth="false" hidden="false" outlineLevel="0" max="14" min="14" style="1" width="9"/>
    <col collapsed="false" customWidth="true" hidden="false" outlineLevel="0" max="15" min="15" style="1" width="10.4"/>
    <col collapsed="false" customWidth="false" hidden="false" outlineLevel="0" max="16" min="16" style="2" width="9"/>
    <col collapsed="false" customWidth="false" hidden="false" outlineLevel="0" max="20" min="17" style="1" width="9"/>
    <col collapsed="false" customWidth="true" hidden="false" outlineLevel="0" max="21" min="21" style="1" width="10.4"/>
    <col collapsed="false" customWidth="false" hidden="false" outlineLevel="0" max="22" min="22" style="2" width="9"/>
    <col collapsed="false" customWidth="false" hidden="false" outlineLevel="0" max="23" min="23" style="1" width="9"/>
    <col collapsed="false" customWidth="true" hidden="false" outlineLevel="0" max="24" min="24" style="1" width="10.4"/>
    <col collapsed="false" customWidth="false" hidden="false" outlineLevel="0" max="25" min="25" style="2" width="9"/>
    <col collapsed="false" customWidth="false" hidden="false" outlineLevel="0" max="26" min="26" style="1" width="9"/>
    <col collapsed="false" customWidth="true" hidden="false" outlineLevel="0" max="27" min="27" style="1" width="10.4"/>
    <col collapsed="false" customWidth="false" hidden="false" outlineLevel="0" max="28" min="28" style="2" width="9"/>
    <col collapsed="false" customWidth="false" hidden="false" outlineLevel="0" max="29" min="29" style="1" width="9"/>
    <col collapsed="false" customWidth="true" hidden="false" outlineLevel="0" max="30" min="30" style="1" width="10.4"/>
    <col collapsed="false" customWidth="false" hidden="false" outlineLevel="0" max="31" min="31" style="2" width="9"/>
    <col collapsed="false" customWidth="false" hidden="false" outlineLevel="0" max="16384" min="32" style="1" width="9"/>
  </cols>
  <sheetData>
    <row r="1" s="3" customFormat="true" ht="15" hidden="false" customHeight="false" outlineLevel="0" collapsed="false">
      <c r="B1" s="3" t="s">
        <v>0</v>
      </c>
      <c r="C1" s="3" t="s">
        <v>117</v>
      </c>
      <c r="G1" s="4"/>
      <c r="J1" s="4"/>
      <c r="M1" s="4"/>
      <c r="P1" s="4"/>
      <c r="V1" s="4"/>
      <c r="Y1" s="4"/>
      <c r="AB1" s="4"/>
      <c r="AE1" s="4"/>
    </row>
    <row r="2" s="3" customFormat="true" ht="15" hidden="false" customHeight="false" outlineLevel="0" collapsed="false">
      <c r="B2" s="3" t="s">
        <v>76</v>
      </c>
      <c r="C2" s="3" t="s">
        <v>77</v>
      </c>
      <c r="G2" s="4"/>
      <c r="J2" s="4"/>
      <c r="M2" s="4"/>
      <c r="P2" s="4"/>
      <c r="V2" s="4"/>
      <c r="Y2" s="4"/>
      <c r="AB2" s="4"/>
      <c r="AE2" s="4"/>
    </row>
    <row r="3" s="5" customFormat="true" ht="15.75" hidden="false" customHeight="true" outlineLevel="0" collapsed="false">
      <c r="D3" s="5" t="s">
        <v>4</v>
      </c>
      <c r="F3" s="5" t="str">
        <f aca="false">IF(AND(F8=F16,F8=F32,F9=F22,F9=F37,F11=F25,F11=F46,F19=F40),"T","F")</f>
        <v>T</v>
      </c>
      <c r="G3" s="6"/>
      <c r="I3" s="5" t="str">
        <f aca="false">IF(AND(I8=I16,I8=(I32-F32),I9=I22,I9=(I37-F37),I11=I25,I11=(I46-F46),I19=(I40-F40)),"T","F")</f>
        <v>T</v>
      </c>
      <c r="J3" s="6"/>
      <c r="L3" s="5" t="str">
        <f aca="false">IF(AND(L8=L16,L8=(L32-I32),L9=L22,L9=(L37-I37),L11=L25,L11=(L46-I46),L19=(L40-I40)),"T","F")</f>
        <v>T</v>
      </c>
      <c r="M3" s="6"/>
      <c r="O3" s="5" t="str">
        <f aca="false">IF(AND(O8=O16,O8=(O32-L32),O9=O22,O9=(O37-L37),O11=O25,O11=(O46-L46),O19=(O40-L40)),"T","F")</f>
        <v>T</v>
      </c>
      <c r="P3" s="6"/>
      <c r="R3" s="5" t="str">
        <f aca="false">IF(AND(R8=R16,R8=R32,R9=R22,R9=R37,R11=R25,R11=R46,R19=R40),"T","F")</f>
        <v>T</v>
      </c>
      <c r="U3" s="5" t="str">
        <f aca="false">IF(AND(U8=U16,U8=U32,U9=U22,U9=U37,U11=U25,U11=U46,U19=U40),"T","F")</f>
        <v>T</v>
      </c>
      <c r="V3" s="6"/>
      <c r="X3" s="5" t="str">
        <f aca="false">IF(AND(X8=X16,X8=(X32-U32),X9=X22,X9=(X37-U37),X11=X25,X11=(X46-U46),X19=(X40-U40)),"T","F")</f>
        <v>T</v>
      </c>
      <c r="Y3" s="6"/>
      <c r="AA3" s="5" t="str">
        <f aca="false">IF(AND(AA8=AA16,AA8=(AA32-X32),AA9=AA22,AA9=(AA37-X37),AA11=AA25,AA11=(AA46-X46),AA19=(AA40-X40)),"T","F")</f>
        <v>T</v>
      </c>
      <c r="AB3" s="6"/>
      <c r="AD3" s="5" t="str">
        <f aca="false">IF(AND(AD8=AD16,AD8=(AD32-AA32),AD9=AD22,AD9=(AD37-AA37),AD11=AD25,AD11=(AD46-AA46),AD19=(AD40-AA40)),"T","F")</f>
        <v>T</v>
      </c>
      <c r="AE3" s="6"/>
      <c r="AG3" s="5" t="str">
        <f aca="false">IF(AND(AG8=AG16,AG8=AG32,AG9=AG22,AG9=AG37,AG11=AG25,AG11=AG46,AG19=AG40),"T","F")</f>
        <v>T</v>
      </c>
    </row>
    <row r="4" customFormat="false" ht="15" hidden="false" customHeight="false" outlineLevel="0" collapsed="false">
      <c r="B4" s="7" t="s">
        <v>5</v>
      </c>
      <c r="C4" s="7"/>
      <c r="D4" s="7"/>
      <c r="E4" s="8" t="n">
        <v>2020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 t="n">
        <v>2021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5" hidden="false" customHeight="false" outlineLevel="0" collapsed="false">
      <c r="B5" s="9" t="s">
        <v>6</v>
      </c>
      <c r="C5" s="10" t="s">
        <v>7</v>
      </c>
      <c r="D5" s="11"/>
      <c r="E5" s="14" t="s">
        <v>10</v>
      </c>
      <c r="F5" s="14"/>
      <c r="G5" s="14"/>
      <c r="H5" s="13" t="s">
        <v>11</v>
      </c>
      <c r="I5" s="13"/>
      <c r="J5" s="13"/>
      <c r="K5" s="13" t="s">
        <v>12</v>
      </c>
      <c r="L5" s="13"/>
      <c r="M5" s="13"/>
      <c r="N5" s="13" t="s">
        <v>9</v>
      </c>
      <c r="O5" s="13"/>
      <c r="P5" s="13"/>
      <c r="Q5" s="12" t="s">
        <v>8</v>
      </c>
      <c r="R5" s="12"/>
      <c r="S5" s="12"/>
      <c r="T5" s="14" t="s">
        <v>10</v>
      </c>
      <c r="U5" s="14"/>
      <c r="V5" s="14"/>
      <c r="W5" s="13" t="s">
        <v>11</v>
      </c>
      <c r="X5" s="13"/>
      <c r="Y5" s="13"/>
      <c r="Z5" s="13" t="s">
        <v>12</v>
      </c>
      <c r="AA5" s="13"/>
      <c r="AB5" s="13"/>
      <c r="AC5" s="13" t="s">
        <v>9</v>
      </c>
      <c r="AD5" s="13"/>
      <c r="AE5" s="13"/>
      <c r="AF5" s="12" t="s">
        <v>8</v>
      </c>
      <c r="AG5" s="12"/>
      <c r="AH5" s="12"/>
    </row>
    <row r="6" customFormat="false" ht="15.75" hidden="false" customHeight="true" outlineLevel="0" collapsed="false">
      <c r="B6" s="15"/>
      <c r="C6" s="16"/>
      <c r="D6" s="17"/>
      <c r="E6" s="21" t="s">
        <v>13</v>
      </c>
      <c r="F6" s="18" t="s">
        <v>14</v>
      </c>
      <c r="G6" s="20" t="s">
        <v>15</v>
      </c>
      <c r="H6" s="18" t="s">
        <v>13</v>
      </c>
      <c r="I6" s="18" t="s">
        <v>14</v>
      </c>
      <c r="J6" s="20" t="s">
        <v>15</v>
      </c>
      <c r="K6" s="18" t="s">
        <v>13</v>
      </c>
      <c r="L6" s="18" t="s">
        <v>14</v>
      </c>
      <c r="M6" s="20" t="s">
        <v>15</v>
      </c>
      <c r="N6" s="18" t="s">
        <v>13</v>
      </c>
      <c r="O6" s="18" t="s">
        <v>14</v>
      </c>
      <c r="P6" s="20" t="s">
        <v>15</v>
      </c>
      <c r="Q6" s="18" t="s">
        <v>13</v>
      </c>
      <c r="R6" s="18" t="s">
        <v>14</v>
      </c>
      <c r="S6" s="19" t="s">
        <v>15</v>
      </c>
      <c r="T6" s="21" t="s">
        <v>13</v>
      </c>
      <c r="U6" s="18" t="s">
        <v>14</v>
      </c>
      <c r="V6" s="20" t="s">
        <v>15</v>
      </c>
      <c r="W6" s="18" t="s">
        <v>13</v>
      </c>
      <c r="X6" s="18" t="s">
        <v>14</v>
      </c>
      <c r="Y6" s="20" t="s">
        <v>15</v>
      </c>
      <c r="Z6" s="18" t="s">
        <v>13</v>
      </c>
      <c r="AA6" s="18" t="s">
        <v>14</v>
      </c>
      <c r="AB6" s="20" t="s">
        <v>15</v>
      </c>
      <c r="AC6" s="18" t="s">
        <v>13</v>
      </c>
      <c r="AD6" s="18" t="s">
        <v>14</v>
      </c>
      <c r="AE6" s="20" t="s">
        <v>15</v>
      </c>
      <c r="AF6" s="18" t="s">
        <v>13</v>
      </c>
      <c r="AG6" s="18" t="s">
        <v>14</v>
      </c>
      <c r="AH6" s="19" t="s">
        <v>15</v>
      </c>
    </row>
    <row r="7" s="22" customFormat="true" ht="15.75" hidden="false" customHeight="true" outlineLevel="0" collapsed="false">
      <c r="B7" s="23" t="s">
        <v>16</v>
      </c>
      <c r="C7" s="24"/>
      <c r="D7" s="24"/>
      <c r="E7" s="25"/>
      <c r="F7" s="25"/>
      <c r="G7" s="26"/>
      <c r="H7" s="25"/>
      <c r="I7" s="25"/>
      <c r="J7" s="26"/>
      <c r="K7" s="25"/>
      <c r="L7" s="25"/>
      <c r="M7" s="26"/>
      <c r="N7" s="25"/>
      <c r="O7" s="25"/>
      <c r="P7" s="26"/>
      <c r="Q7" s="25"/>
      <c r="R7" s="25"/>
      <c r="S7" s="25"/>
      <c r="T7" s="25"/>
      <c r="U7" s="25"/>
      <c r="V7" s="26"/>
      <c r="W7" s="25"/>
      <c r="X7" s="25"/>
      <c r="Y7" s="26"/>
      <c r="Z7" s="25"/>
      <c r="AA7" s="25"/>
      <c r="AB7" s="26"/>
      <c r="AC7" s="25"/>
      <c r="AD7" s="25"/>
      <c r="AE7" s="26"/>
      <c r="AF7" s="25"/>
      <c r="AG7" s="25"/>
      <c r="AH7" s="25"/>
    </row>
    <row r="8" s="27" customFormat="true" ht="15" hidden="false" customHeight="false" outlineLevel="0" collapsed="false">
      <c r="B8" s="28" t="s">
        <v>17</v>
      </c>
      <c r="C8" s="28"/>
      <c r="D8" s="28"/>
      <c r="E8" s="29"/>
      <c r="F8" s="30" t="n">
        <f aca="false">F32</f>
        <v>130649</v>
      </c>
      <c r="G8" s="32"/>
      <c r="H8" s="29"/>
      <c r="I8" s="30" t="n">
        <f aca="false">I32-F32</f>
        <v>141183</v>
      </c>
      <c r="J8" s="32"/>
      <c r="K8" s="29"/>
      <c r="L8" s="30" t="n">
        <f aca="false">L32-I32</f>
        <v>164985</v>
      </c>
      <c r="M8" s="32"/>
      <c r="N8" s="29"/>
      <c r="O8" s="30" t="n">
        <f aca="false">O32-L32</f>
        <v>194779</v>
      </c>
      <c r="P8" s="32"/>
      <c r="Q8" s="29"/>
      <c r="R8" s="30" t="n">
        <f aca="false">SUM(F8,I8,L8,O8)</f>
        <v>631596</v>
      </c>
      <c r="S8" s="31"/>
      <c r="T8" s="29"/>
      <c r="U8" s="30" t="n">
        <f aca="false">U32</f>
        <v>171504</v>
      </c>
      <c r="V8" s="32"/>
      <c r="W8" s="29"/>
      <c r="X8" s="30" t="n">
        <f aca="false">X32-U32</f>
        <v>201471</v>
      </c>
      <c r="Y8" s="32"/>
      <c r="Z8" s="29"/>
      <c r="AA8" s="30" t="n">
        <f aca="false">AA32-X32</f>
        <v>213253</v>
      </c>
      <c r="AB8" s="32"/>
      <c r="AC8" s="29"/>
      <c r="AD8" s="30" t="n">
        <f aca="false">AD32-AA32</f>
        <v>-586228</v>
      </c>
      <c r="AE8" s="32"/>
      <c r="AF8" s="29"/>
      <c r="AG8" s="30" t="n">
        <f aca="false">SUM(U8,X8,AA8,AD8)</f>
        <v>0</v>
      </c>
      <c r="AH8" s="31"/>
    </row>
    <row r="9" s="27" customFormat="true" ht="15" hidden="false" customHeight="false" outlineLevel="0" collapsed="false">
      <c r="B9" s="33" t="s">
        <v>18</v>
      </c>
      <c r="C9" s="33"/>
      <c r="D9" s="33"/>
      <c r="E9" s="34"/>
      <c r="F9" s="35" t="n">
        <f aca="false">F37</f>
        <v>6124</v>
      </c>
      <c r="G9" s="37"/>
      <c r="H9" s="34"/>
      <c r="I9" s="35" t="n">
        <f aca="false">I37-F37</f>
        <v>23869</v>
      </c>
      <c r="J9" s="37"/>
      <c r="K9" s="34"/>
      <c r="L9" s="35" t="n">
        <f aca="false">L37-I37</f>
        <v>25150</v>
      </c>
      <c r="M9" s="37"/>
      <c r="N9" s="34"/>
      <c r="O9" s="35" t="n">
        <f aca="false">O37-L37</f>
        <v>45589</v>
      </c>
      <c r="P9" s="37"/>
      <c r="Q9" s="34"/>
      <c r="R9" s="35" t="n">
        <f aca="false">SUM(F9,I9,L9,O9)</f>
        <v>100732</v>
      </c>
      <c r="S9" s="36"/>
      <c r="T9" s="34"/>
      <c r="U9" s="35" t="n">
        <f aca="false">U37</f>
        <v>25801</v>
      </c>
      <c r="V9" s="37"/>
      <c r="W9" s="34"/>
      <c r="X9" s="35" t="n">
        <f aca="false">X37-U37</f>
        <v>33964</v>
      </c>
      <c r="Y9" s="37"/>
      <c r="Z9" s="34"/>
      <c r="AA9" s="35" t="n">
        <f aca="false">AA37-X37</f>
        <v>36983</v>
      </c>
      <c r="AB9" s="37"/>
      <c r="AC9" s="34"/>
      <c r="AD9" s="35" t="n">
        <f aca="false">AD37-AA37</f>
        <v>-96748</v>
      </c>
      <c r="AE9" s="37"/>
      <c r="AF9" s="34"/>
      <c r="AG9" s="35" t="n">
        <f aca="false">SUM(U9,X9,AA9,AD9)</f>
        <v>0</v>
      </c>
      <c r="AH9" s="36"/>
    </row>
    <row r="10" s="27" customFormat="true" ht="15" hidden="false" customHeight="false" outlineLevel="0" collapsed="false">
      <c r="B10" s="33" t="s">
        <v>19</v>
      </c>
      <c r="C10" s="33"/>
      <c r="D10" s="33"/>
      <c r="E10" s="34"/>
      <c r="F10" s="35" t="n">
        <f aca="false">F44</f>
        <v>-1522</v>
      </c>
      <c r="G10" s="37"/>
      <c r="H10" s="34"/>
      <c r="I10" s="35" t="n">
        <f aca="false">I44-F44</f>
        <v>25974</v>
      </c>
      <c r="J10" s="37"/>
      <c r="K10" s="34"/>
      <c r="L10" s="35" t="n">
        <f aca="false">L44-I44</f>
        <v>34362</v>
      </c>
      <c r="M10" s="37"/>
      <c r="N10" s="34"/>
      <c r="O10" s="35" t="n">
        <f aca="false">O44-L44</f>
        <v>44245</v>
      </c>
      <c r="P10" s="37"/>
      <c r="Q10" s="34"/>
      <c r="R10" s="35" t="n">
        <f aca="false">SUM(F10,I10,L10,O10)</f>
        <v>103059</v>
      </c>
      <c r="S10" s="36"/>
      <c r="T10" s="34"/>
      <c r="U10" s="35" t="n">
        <f aca="false">U44</f>
        <v>21931</v>
      </c>
      <c r="V10" s="37"/>
      <c r="W10" s="34"/>
      <c r="X10" s="35" t="n">
        <f aca="false">X44-U44</f>
        <v>37481</v>
      </c>
      <c r="Y10" s="37"/>
      <c r="Z10" s="34"/>
      <c r="AA10" s="35" t="n">
        <f aca="false">AA44-X44</f>
        <v>36545</v>
      </c>
      <c r="AB10" s="37"/>
      <c r="AC10" s="34"/>
      <c r="AD10" s="35" t="n">
        <f aca="false">AD44-AA44</f>
        <v>-95957</v>
      </c>
      <c r="AE10" s="37"/>
      <c r="AF10" s="34"/>
      <c r="AG10" s="35" t="n">
        <f aca="false">SUM(U10,X10,AA10,AD10)</f>
        <v>0</v>
      </c>
      <c r="AH10" s="36"/>
    </row>
    <row r="11" s="27" customFormat="true" ht="15.75" hidden="false" customHeight="true" outlineLevel="0" collapsed="false">
      <c r="B11" s="38" t="s">
        <v>20</v>
      </c>
      <c r="C11" s="38"/>
      <c r="D11" s="38"/>
      <c r="E11" s="39"/>
      <c r="F11" s="40" t="n">
        <f aca="false">F46</f>
        <v>-5143</v>
      </c>
      <c r="G11" s="42"/>
      <c r="H11" s="39"/>
      <c r="I11" s="40" t="n">
        <f aca="false">I46-F46</f>
        <v>20102</v>
      </c>
      <c r="J11" s="42"/>
      <c r="K11" s="39"/>
      <c r="L11" s="40" t="n">
        <f aca="false">L46-I46</f>
        <v>46652</v>
      </c>
      <c r="M11" s="42"/>
      <c r="N11" s="39"/>
      <c r="O11" s="40" t="n">
        <f aca="false">O46-L46</f>
        <v>41922</v>
      </c>
      <c r="P11" s="42"/>
      <c r="Q11" s="39"/>
      <c r="R11" s="40" t="n">
        <f aca="false">SUM(F11,I11,L11,O11)</f>
        <v>103533</v>
      </c>
      <c r="S11" s="41"/>
      <c r="T11" s="39"/>
      <c r="U11" s="40" t="n">
        <f aca="false">U46</f>
        <v>14453</v>
      </c>
      <c r="V11" s="42"/>
      <c r="W11" s="39"/>
      <c r="X11" s="40" t="n">
        <f aca="false">X46-U46</f>
        <v>28060</v>
      </c>
      <c r="Y11" s="42"/>
      <c r="Z11" s="39"/>
      <c r="AA11" s="40" t="n">
        <f aca="false">AA46-X46</f>
        <v>31550</v>
      </c>
      <c r="AB11" s="42"/>
      <c r="AC11" s="39"/>
      <c r="AD11" s="40" t="n">
        <f aca="false">AD46-AA46</f>
        <v>-74063</v>
      </c>
      <c r="AE11" s="42"/>
      <c r="AF11" s="39"/>
      <c r="AG11" s="40" t="n">
        <f aca="false">SUM(U11,X11,AA11,AD11)</f>
        <v>0</v>
      </c>
      <c r="AH11" s="41"/>
    </row>
    <row r="12" customFormat="false" ht="6" hidden="false" customHeight="true" outlineLevel="0" collapsed="false">
      <c r="S12" s="2"/>
      <c r="AH12" s="2"/>
    </row>
    <row r="13" s="22" customFormat="true" ht="15.75" hidden="false" customHeight="true" outlineLevel="0" collapsed="false">
      <c r="B13" s="43" t="s">
        <v>21</v>
      </c>
      <c r="G13" s="44"/>
      <c r="J13" s="44"/>
      <c r="M13" s="44"/>
      <c r="P13" s="44"/>
      <c r="S13" s="44"/>
      <c r="V13" s="44"/>
      <c r="Y13" s="44"/>
      <c r="AB13" s="44"/>
      <c r="AE13" s="44"/>
      <c r="AH13" s="44"/>
    </row>
    <row r="14" s="27" customFormat="true" ht="15" hidden="false" customHeight="false" outlineLevel="0" collapsed="false">
      <c r="B14" s="45" t="s">
        <v>22</v>
      </c>
      <c r="C14" s="46" t="s">
        <v>23</v>
      </c>
      <c r="D14" s="47" t="s">
        <v>24</v>
      </c>
      <c r="E14" s="29"/>
      <c r="F14" s="48"/>
      <c r="G14" s="49"/>
      <c r="H14" s="29"/>
      <c r="I14" s="48"/>
      <c r="J14" s="49"/>
      <c r="K14" s="29"/>
      <c r="L14" s="48"/>
      <c r="M14" s="49"/>
      <c r="N14" s="29"/>
      <c r="O14" s="48"/>
      <c r="P14" s="49"/>
      <c r="Q14" s="29"/>
      <c r="R14" s="48"/>
      <c r="S14" s="49"/>
      <c r="T14" s="29"/>
      <c r="U14" s="48"/>
      <c r="V14" s="49"/>
      <c r="W14" s="29"/>
      <c r="X14" s="48"/>
      <c r="Y14" s="49"/>
      <c r="Z14" s="29"/>
      <c r="AA14" s="48"/>
      <c r="AB14" s="49"/>
      <c r="AC14" s="29"/>
      <c r="AD14" s="48"/>
      <c r="AE14" s="49"/>
      <c r="AF14" s="29"/>
      <c r="AG14" s="48"/>
      <c r="AH14" s="49"/>
    </row>
    <row r="15" s="27" customFormat="true" ht="16.5" hidden="false" customHeight="true" outlineLevel="0" collapsed="false">
      <c r="B15" s="45"/>
      <c r="C15" s="50" t="s">
        <v>25</v>
      </c>
      <c r="D15" s="51" t="s">
        <v>26</v>
      </c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4"/>
      <c r="Z15" s="52"/>
      <c r="AA15" s="53"/>
      <c r="AB15" s="54"/>
      <c r="AC15" s="52"/>
      <c r="AD15" s="53"/>
      <c r="AE15" s="54"/>
      <c r="AF15" s="52"/>
      <c r="AG15" s="53"/>
      <c r="AH15" s="54"/>
    </row>
    <row r="16" s="27" customFormat="true" ht="17.25" hidden="false" customHeight="true" outlineLevel="0" collapsed="false">
      <c r="B16" s="45"/>
      <c r="C16" s="55" t="s">
        <v>27</v>
      </c>
      <c r="D16" s="56" t="s">
        <v>28</v>
      </c>
      <c r="E16" s="39"/>
      <c r="F16" s="57" t="n">
        <f aca="false">F32</f>
        <v>130649</v>
      </c>
      <c r="G16" s="58"/>
      <c r="H16" s="39"/>
      <c r="I16" s="57" t="n">
        <f aca="false">I32-F32</f>
        <v>141183</v>
      </c>
      <c r="J16" s="58"/>
      <c r="K16" s="39"/>
      <c r="L16" s="57" t="n">
        <f aca="false">L32-I32</f>
        <v>164985</v>
      </c>
      <c r="M16" s="58"/>
      <c r="N16" s="39"/>
      <c r="O16" s="57" t="n">
        <f aca="false">O32-L32</f>
        <v>194779</v>
      </c>
      <c r="P16" s="58"/>
      <c r="Q16" s="39"/>
      <c r="R16" s="57" t="n">
        <f aca="false">F16+I16+L16+O16</f>
        <v>631596</v>
      </c>
      <c r="S16" s="58"/>
      <c r="T16" s="39"/>
      <c r="U16" s="57" t="n">
        <f aca="false">U32</f>
        <v>171504</v>
      </c>
      <c r="V16" s="58"/>
      <c r="W16" s="39"/>
      <c r="X16" s="57" t="n">
        <f aca="false">X32-U32</f>
        <v>201471</v>
      </c>
      <c r="Y16" s="58"/>
      <c r="Z16" s="39"/>
      <c r="AA16" s="57" t="n">
        <f aca="false">AA32-X32</f>
        <v>213253</v>
      </c>
      <c r="AB16" s="58"/>
      <c r="AC16" s="39"/>
      <c r="AD16" s="57" t="n">
        <f aca="false">AD32-AA32</f>
        <v>-586228</v>
      </c>
      <c r="AE16" s="58"/>
      <c r="AF16" s="39"/>
      <c r="AG16" s="57" t="n">
        <f aca="false">U16+X16+AA16+AD16</f>
        <v>0</v>
      </c>
      <c r="AH16" s="58"/>
    </row>
    <row r="17" s="27" customFormat="true" ht="15" hidden="false" customHeight="false" outlineLevel="0" collapsed="false">
      <c r="B17" s="45" t="s">
        <v>29</v>
      </c>
      <c r="C17" s="46" t="s">
        <v>23</v>
      </c>
      <c r="D17" s="47" t="s">
        <v>24</v>
      </c>
      <c r="E17" s="59"/>
      <c r="F17" s="60"/>
      <c r="G17" s="61"/>
      <c r="H17" s="59"/>
      <c r="I17" s="60"/>
      <c r="J17" s="61"/>
      <c r="K17" s="59"/>
      <c r="L17" s="60"/>
      <c r="M17" s="61"/>
      <c r="N17" s="59"/>
      <c r="O17" s="60"/>
      <c r="P17" s="61"/>
      <c r="Q17" s="59"/>
      <c r="R17" s="60"/>
      <c r="S17" s="61"/>
      <c r="T17" s="59"/>
      <c r="U17" s="60"/>
      <c r="V17" s="61"/>
      <c r="W17" s="59"/>
      <c r="X17" s="60"/>
      <c r="Y17" s="61"/>
      <c r="Z17" s="59"/>
      <c r="AA17" s="60"/>
      <c r="AB17" s="61"/>
      <c r="AC17" s="59"/>
      <c r="AD17" s="60"/>
      <c r="AE17" s="61"/>
      <c r="AF17" s="59"/>
      <c r="AG17" s="60"/>
      <c r="AH17" s="61"/>
    </row>
    <row r="18" s="27" customFormat="true" ht="15" hidden="false" customHeight="false" outlineLevel="0" collapsed="false">
      <c r="B18" s="45"/>
      <c r="C18" s="50" t="s">
        <v>25</v>
      </c>
      <c r="D18" s="51" t="s">
        <v>26</v>
      </c>
      <c r="E18" s="34"/>
      <c r="F18" s="62"/>
      <c r="G18" s="63"/>
      <c r="H18" s="34"/>
      <c r="I18" s="62"/>
      <c r="J18" s="63"/>
      <c r="K18" s="34"/>
      <c r="L18" s="62"/>
      <c r="M18" s="63"/>
      <c r="N18" s="34"/>
      <c r="O18" s="62"/>
      <c r="P18" s="63"/>
      <c r="Q18" s="34"/>
      <c r="R18" s="62"/>
      <c r="S18" s="63"/>
      <c r="T18" s="34"/>
      <c r="U18" s="62"/>
      <c r="V18" s="63"/>
      <c r="W18" s="34"/>
      <c r="X18" s="62"/>
      <c r="Y18" s="63"/>
      <c r="Z18" s="34"/>
      <c r="AA18" s="62"/>
      <c r="AB18" s="63"/>
      <c r="AC18" s="34"/>
      <c r="AD18" s="62"/>
      <c r="AE18" s="63"/>
      <c r="AF18" s="34"/>
      <c r="AG18" s="62"/>
      <c r="AH18" s="63"/>
    </row>
    <row r="19" s="27" customFormat="true" ht="15.75" hidden="false" customHeight="true" outlineLevel="0" collapsed="false">
      <c r="B19" s="45"/>
      <c r="C19" s="55" t="s">
        <v>27</v>
      </c>
      <c r="D19" s="56" t="s">
        <v>28</v>
      </c>
      <c r="E19" s="39"/>
      <c r="F19" s="57" t="n">
        <f aca="false">F40</f>
        <v>11870</v>
      </c>
      <c r="G19" s="58"/>
      <c r="H19" s="39"/>
      <c r="I19" s="57" t="n">
        <f aca="false">I40-F40</f>
        <v>23579</v>
      </c>
      <c r="J19" s="58"/>
      <c r="K19" s="39"/>
      <c r="L19" s="57" t="n">
        <f aca="false">L40-I40</f>
        <v>28076</v>
      </c>
      <c r="M19" s="58"/>
      <c r="N19" s="39"/>
      <c r="O19" s="57" t="n">
        <f aca="false">O40-L40</f>
        <v>48818</v>
      </c>
      <c r="P19" s="58"/>
      <c r="Q19" s="39"/>
      <c r="R19" s="57" t="n">
        <f aca="false">F19+I19+L19+O19</f>
        <v>112343</v>
      </c>
      <c r="S19" s="58"/>
      <c r="T19" s="39"/>
      <c r="U19" s="57" t="n">
        <f aca="false">U40</f>
        <v>32480</v>
      </c>
      <c r="V19" s="58"/>
      <c r="W19" s="39"/>
      <c r="X19" s="57" t="n">
        <f aca="false">X40-U40</f>
        <v>40261</v>
      </c>
      <c r="Y19" s="58"/>
      <c r="Z19" s="39"/>
      <c r="AA19" s="57" t="n">
        <f aca="false">AA40-X40</f>
        <v>42523</v>
      </c>
      <c r="AB19" s="58"/>
      <c r="AC19" s="39"/>
      <c r="AD19" s="57" t="n">
        <f aca="false">AD40-AA40</f>
        <v>-115264</v>
      </c>
      <c r="AE19" s="58"/>
      <c r="AF19" s="39"/>
      <c r="AG19" s="57" t="n">
        <f aca="false">U19+X19+AA19+AD19</f>
        <v>0</v>
      </c>
      <c r="AH19" s="58"/>
    </row>
    <row r="20" s="27" customFormat="true" ht="15" hidden="false" customHeight="false" outlineLevel="0" collapsed="false">
      <c r="B20" s="45" t="s">
        <v>30</v>
      </c>
      <c r="C20" s="46" t="s">
        <v>23</v>
      </c>
      <c r="D20" s="47" t="s">
        <v>24</v>
      </c>
      <c r="E20" s="29"/>
      <c r="F20" s="64"/>
      <c r="G20" s="65"/>
      <c r="H20" s="29"/>
      <c r="I20" s="64"/>
      <c r="J20" s="65"/>
      <c r="K20" s="29"/>
      <c r="L20" s="64"/>
      <c r="M20" s="65"/>
      <c r="N20" s="29"/>
      <c r="O20" s="64"/>
      <c r="P20" s="65"/>
      <c r="Q20" s="29"/>
      <c r="R20" s="64"/>
      <c r="S20" s="65"/>
      <c r="T20" s="29"/>
      <c r="U20" s="64"/>
      <c r="V20" s="65"/>
      <c r="W20" s="29"/>
      <c r="X20" s="64"/>
      <c r="Y20" s="65"/>
      <c r="Z20" s="29"/>
      <c r="AA20" s="64"/>
      <c r="AB20" s="65"/>
      <c r="AC20" s="29"/>
      <c r="AD20" s="64"/>
      <c r="AE20" s="65"/>
      <c r="AF20" s="29"/>
      <c r="AG20" s="64"/>
      <c r="AH20" s="65"/>
    </row>
    <row r="21" s="27" customFormat="true" ht="16.5" hidden="false" customHeight="true" outlineLevel="0" collapsed="false">
      <c r="B21" s="45"/>
      <c r="C21" s="50" t="s">
        <v>25</v>
      </c>
      <c r="D21" s="51" t="s">
        <v>26</v>
      </c>
      <c r="E21" s="52"/>
      <c r="F21" s="66"/>
      <c r="G21" s="67"/>
      <c r="H21" s="52"/>
      <c r="I21" s="66"/>
      <c r="J21" s="67"/>
      <c r="K21" s="52"/>
      <c r="L21" s="66"/>
      <c r="M21" s="67"/>
      <c r="N21" s="52"/>
      <c r="O21" s="66"/>
      <c r="P21" s="67"/>
      <c r="Q21" s="52"/>
      <c r="R21" s="66"/>
      <c r="S21" s="67"/>
      <c r="T21" s="52"/>
      <c r="U21" s="66"/>
      <c r="V21" s="67"/>
      <c r="W21" s="52"/>
      <c r="X21" s="66"/>
      <c r="Y21" s="67"/>
      <c r="Z21" s="52"/>
      <c r="AA21" s="66"/>
      <c r="AB21" s="67"/>
      <c r="AC21" s="52"/>
      <c r="AD21" s="66"/>
      <c r="AE21" s="67"/>
      <c r="AF21" s="52"/>
      <c r="AG21" s="66"/>
      <c r="AH21" s="67"/>
    </row>
    <row r="22" s="27" customFormat="true" ht="17.25" hidden="false" customHeight="true" outlineLevel="0" collapsed="false">
      <c r="B22" s="45"/>
      <c r="C22" s="55" t="s">
        <v>27</v>
      </c>
      <c r="D22" s="56" t="s">
        <v>28</v>
      </c>
      <c r="E22" s="39"/>
      <c r="F22" s="57" t="n">
        <f aca="false">F37</f>
        <v>6124</v>
      </c>
      <c r="G22" s="58"/>
      <c r="H22" s="39"/>
      <c r="I22" s="57" t="n">
        <f aca="false">I37-F37</f>
        <v>23869</v>
      </c>
      <c r="J22" s="58"/>
      <c r="K22" s="39"/>
      <c r="L22" s="57" t="n">
        <f aca="false">L37-I37</f>
        <v>25150</v>
      </c>
      <c r="M22" s="58"/>
      <c r="N22" s="39"/>
      <c r="O22" s="57" t="n">
        <f aca="false">O37-L37</f>
        <v>45589</v>
      </c>
      <c r="P22" s="58"/>
      <c r="Q22" s="39"/>
      <c r="R22" s="57" t="n">
        <f aca="false">F22+I22+L22+O22</f>
        <v>100732</v>
      </c>
      <c r="S22" s="58"/>
      <c r="T22" s="39"/>
      <c r="U22" s="57" t="n">
        <f aca="false">U37</f>
        <v>25801</v>
      </c>
      <c r="V22" s="58"/>
      <c r="W22" s="39"/>
      <c r="X22" s="57" t="n">
        <f aca="false">X37-U37</f>
        <v>33964</v>
      </c>
      <c r="Y22" s="58"/>
      <c r="Z22" s="39"/>
      <c r="AA22" s="57" t="n">
        <f aca="false">AA37-X37</f>
        <v>36983</v>
      </c>
      <c r="AB22" s="58"/>
      <c r="AC22" s="39"/>
      <c r="AD22" s="57" t="n">
        <f aca="false">AD37-AA37</f>
        <v>-96748</v>
      </c>
      <c r="AE22" s="58"/>
      <c r="AF22" s="39"/>
      <c r="AG22" s="57" t="n">
        <f aca="false">U22+X22+AA22+AD22</f>
        <v>0</v>
      </c>
      <c r="AH22" s="58"/>
    </row>
    <row r="23" s="27" customFormat="true" ht="15" hidden="false" customHeight="false" outlineLevel="0" collapsed="false">
      <c r="B23" s="45" t="s">
        <v>31</v>
      </c>
      <c r="C23" s="46" t="s">
        <v>23</v>
      </c>
      <c r="D23" s="47" t="s">
        <v>24</v>
      </c>
      <c r="E23" s="59"/>
      <c r="F23" s="60"/>
      <c r="G23" s="61"/>
      <c r="H23" s="59"/>
      <c r="I23" s="60"/>
      <c r="J23" s="61"/>
      <c r="K23" s="59"/>
      <c r="L23" s="60"/>
      <c r="M23" s="61"/>
      <c r="N23" s="59"/>
      <c r="O23" s="60"/>
      <c r="P23" s="61"/>
      <c r="Q23" s="59"/>
      <c r="R23" s="60"/>
      <c r="S23" s="61"/>
      <c r="T23" s="59"/>
      <c r="U23" s="60"/>
      <c r="V23" s="61"/>
      <c r="W23" s="59"/>
      <c r="X23" s="60"/>
      <c r="Y23" s="61"/>
      <c r="Z23" s="59"/>
      <c r="AA23" s="60"/>
      <c r="AB23" s="61"/>
      <c r="AC23" s="59"/>
      <c r="AD23" s="60"/>
      <c r="AE23" s="61"/>
      <c r="AF23" s="59"/>
      <c r="AG23" s="60"/>
      <c r="AH23" s="61"/>
    </row>
    <row r="24" s="27" customFormat="true" ht="15" hidden="false" customHeight="false" outlineLevel="0" collapsed="false">
      <c r="B24" s="45"/>
      <c r="C24" s="50" t="s">
        <v>25</v>
      </c>
      <c r="D24" s="51" t="s">
        <v>26</v>
      </c>
      <c r="E24" s="52"/>
      <c r="F24" s="66"/>
      <c r="G24" s="67"/>
      <c r="H24" s="52"/>
      <c r="I24" s="66"/>
      <c r="J24" s="67"/>
      <c r="K24" s="52"/>
      <c r="L24" s="66"/>
      <c r="M24" s="67"/>
      <c r="N24" s="52"/>
      <c r="O24" s="66"/>
      <c r="P24" s="67"/>
      <c r="Q24" s="52"/>
      <c r="R24" s="66"/>
      <c r="S24" s="67"/>
      <c r="T24" s="52"/>
      <c r="U24" s="66"/>
      <c r="V24" s="67"/>
      <c r="W24" s="52"/>
      <c r="X24" s="66"/>
      <c r="Y24" s="67"/>
      <c r="Z24" s="52"/>
      <c r="AA24" s="66"/>
      <c r="AB24" s="67"/>
      <c r="AC24" s="52"/>
      <c r="AD24" s="66"/>
      <c r="AE24" s="67"/>
      <c r="AF24" s="52"/>
      <c r="AG24" s="66"/>
      <c r="AH24" s="67"/>
    </row>
    <row r="25" s="27" customFormat="true" ht="15.75" hidden="false" customHeight="true" outlineLevel="0" collapsed="false">
      <c r="B25" s="45"/>
      <c r="C25" s="55" t="s">
        <v>27</v>
      </c>
      <c r="D25" s="56" t="s">
        <v>28</v>
      </c>
      <c r="E25" s="39"/>
      <c r="F25" s="57" t="n">
        <f aca="false">F46</f>
        <v>-5143</v>
      </c>
      <c r="G25" s="58"/>
      <c r="H25" s="39"/>
      <c r="I25" s="57" t="n">
        <f aca="false">I46-F46</f>
        <v>20102</v>
      </c>
      <c r="J25" s="58"/>
      <c r="K25" s="39"/>
      <c r="L25" s="57" t="n">
        <f aca="false">L46-I46</f>
        <v>46652</v>
      </c>
      <c r="M25" s="58"/>
      <c r="N25" s="39"/>
      <c r="O25" s="57" t="n">
        <f aca="false">O46-L46</f>
        <v>41922</v>
      </c>
      <c r="P25" s="58"/>
      <c r="Q25" s="39"/>
      <c r="R25" s="57" t="n">
        <f aca="false">F25+I25+L25+O25</f>
        <v>103533</v>
      </c>
      <c r="S25" s="58"/>
      <c r="T25" s="39"/>
      <c r="U25" s="57" t="n">
        <f aca="false">U46</f>
        <v>14453</v>
      </c>
      <c r="V25" s="58"/>
      <c r="W25" s="39"/>
      <c r="X25" s="57" t="n">
        <f aca="false">X46-U46</f>
        <v>28060</v>
      </c>
      <c r="Y25" s="58"/>
      <c r="Z25" s="39"/>
      <c r="AA25" s="57" t="n">
        <f aca="false">AA46-X46</f>
        <v>31550</v>
      </c>
      <c r="AB25" s="58"/>
      <c r="AC25" s="39"/>
      <c r="AD25" s="57" t="n">
        <f aca="false">AD46-AA46</f>
        <v>-74063</v>
      </c>
      <c r="AE25" s="58"/>
      <c r="AF25" s="39"/>
      <c r="AG25" s="57" t="n">
        <f aca="false">U25+X25+AA25+AD25</f>
        <v>0</v>
      </c>
      <c r="AH25" s="58"/>
    </row>
    <row r="26" s="27" customFormat="true" ht="15" hidden="false" customHeight="false" outlineLevel="0" collapsed="false">
      <c r="B26" s="68" t="s">
        <v>32</v>
      </c>
      <c r="C26" s="68"/>
      <c r="D26" s="69" t="s">
        <v>24</v>
      </c>
      <c r="E26" s="29"/>
      <c r="F26" s="64"/>
      <c r="G26" s="65"/>
      <c r="H26" s="29"/>
      <c r="I26" s="64"/>
      <c r="J26" s="65"/>
      <c r="K26" s="29"/>
      <c r="L26" s="64"/>
      <c r="M26" s="65"/>
      <c r="N26" s="29"/>
      <c r="O26" s="64"/>
      <c r="P26" s="65"/>
      <c r="Q26" s="29"/>
      <c r="R26" s="64"/>
      <c r="S26" s="65"/>
      <c r="T26" s="29"/>
      <c r="U26" s="64"/>
      <c r="V26" s="65"/>
      <c r="W26" s="29"/>
      <c r="X26" s="64"/>
      <c r="Y26" s="65"/>
      <c r="Z26" s="29"/>
      <c r="AA26" s="64"/>
      <c r="AB26" s="65"/>
      <c r="AC26" s="29"/>
      <c r="AD26" s="64"/>
      <c r="AE26" s="65"/>
      <c r="AF26" s="29"/>
      <c r="AG26" s="64"/>
      <c r="AH26" s="65"/>
    </row>
    <row r="27" s="27" customFormat="true" ht="15.75" hidden="false" customHeight="true" outlineLevel="0" collapsed="false">
      <c r="B27" s="68"/>
      <c r="C27" s="68"/>
      <c r="D27" s="70" t="s">
        <v>28</v>
      </c>
      <c r="E27" s="39"/>
      <c r="F27" s="71" t="n">
        <v>0</v>
      </c>
      <c r="G27" s="72"/>
      <c r="H27" s="39"/>
      <c r="I27" s="71" t="n">
        <v>0</v>
      </c>
      <c r="J27" s="72"/>
      <c r="K27" s="39"/>
      <c r="L27" s="71" t="n">
        <v>0</v>
      </c>
      <c r="M27" s="72"/>
      <c r="N27" s="39"/>
      <c r="O27" s="71" t="n">
        <v>0</v>
      </c>
      <c r="P27" s="72"/>
      <c r="Q27" s="39"/>
      <c r="R27" s="71"/>
      <c r="S27" s="72"/>
      <c r="T27" s="39"/>
      <c r="U27" s="71" t="n">
        <v>0</v>
      </c>
      <c r="V27" s="72"/>
      <c r="W27" s="39"/>
      <c r="X27" s="71" t="n">
        <v>0</v>
      </c>
      <c r="Y27" s="72"/>
      <c r="Z27" s="39"/>
      <c r="AA27" s="71" t="n">
        <v>0</v>
      </c>
      <c r="AB27" s="72"/>
      <c r="AC27" s="39"/>
      <c r="AD27" s="71" t="n">
        <v>0</v>
      </c>
      <c r="AE27" s="72"/>
      <c r="AF27" s="39"/>
      <c r="AG27" s="71"/>
      <c r="AH27" s="72"/>
    </row>
    <row r="28" s="2" customFormat="true" ht="15" hidden="false" customHeight="false" outlineLevel="0" collapsed="false">
      <c r="B28" s="73" t="s">
        <v>33</v>
      </c>
      <c r="C28" s="73"/>
      <c r="D28" s="74" t="s">
        <v>24</v>
      </c>
      <c r="E28" s="75"/>
      <c r="F28" s="76"/>
      <c r="G28" s="77"/>
      <c r="H28" s="75"/>
      <c r="I28" s="76"/>
      <c r="J28" s="77"/>
      <c r="K28" s="75"/>
      <c r="L28" s="76"/>
      <c r="M28" s="77"/>
      <c r="N28" s="75"/>
      <c r="O28" s="76"/>
      <c r="P28" s="77"/>
      <c r="Q28" s="75"/>
      <c r="R28" s="76"/>
      <c r="S28" s="77"/>
      <c r="T28" s="75"/>
      <c r="U28" s="76"/>
      <c r="V28" s="77"/>
      <c r="W28" s="75"/>
      <c r="X28" s="76"/>
      <c r="Y28" s="77"/>
      <c r="Z28" s="75"/>
      <c r="AA28" s="76"/>
      <c r="AB28" s="77"/>
      <c r="AC28" s="75"/>
      <c r="AD28" s="76"/>
      <c r="AE28" s="77"/>
      <c r="AF28" s="75"/>
      <c r="AG28" s="76"/>
      <c r="AH28" s="77"/>
    </row>
    <row r="29" s="2" customFormat="true" ht="15.75" hidden="false" customHeight="true" outlineLevel="0" collapsed="false">
      <c r="B29" s="73"/>
      <c r="C29" s="73"/>
      <c r="D29" s="70" t="s">
        <v>28</v>
      </c>
      <c r="E29" s="78"/>
      <c r="F29" s="79" t="n">
        <f aca="false">F27/588.188690856659*2</f>
        <v>0</v>
      </c>
      <c r="G29" s="80"/>
      <c r="H29" s="78"/>
      <c r="I29" s="79" t="n">
        <f aca="false">I27/588.188690856659*2</f>
        <v>0</v>
      </c>
      <c r="J29" s="80"/>
      <c r="K29" s="78"/>
      <c r="L29" s="79" t="n">
        <f aca="false">L27/588.188690856659*2</f>
        <v>0</v>
      </c>
      <c r="M29" s="80"/>
      <c r="N29" s="78"/>
      <c r="O29" s="79" t="n">
        <f aca="false">O27/588.188690856659*2</f>
        <v>0</v>
      </c>
      <c r="P29" s="80"/>
      <c r="Q29" s="78"/>
      <c r="R29" s="79" t="n">
        <f aca="false">R27/588.188690856659</f>
        <v>0</v>
      </c>
      <c r="S29" s="80"/>
      <c r="T29" s="78"/>
      <c r="U29" s="79"/>
      <c r="V29" s="80"/>
      <c r="W29" s="78"/>
      <c r="X29" s="79"/>
      <c r="Y29" s="80"/>
      <c r="Z29" s="78"/>
      <c r="AA29" s="79"/>
      <c r="AB29" s="80"/>
      <c r="AC29" s="78"/>
      <c r="AD29" s="79"/>
      <c r="AE29" s="80"/>
      <c r="AF29" s="78"/>
      <c r="AG29" s="79"/>
      <c r="AH29" s="80"/>
    </row>
    <row r="30" customFormat="false" ht="5.25" hidden="false" customHeight="true" outlineLevel="0" collapsed="false">
      <c r="S30" s="2"/>
      <c r="AH30" s="2"/>
    </row>
    <row r="31" s="22" customFormat="true" ht="15.75" hidden="false" customHeight="true" outlineLevel="0" collapsed="false">
      <c r="B31" s="43" t="s">
        <v>34</v>
      </c>
      <c r="G31" s="44"/>
      <c r="J31" s="44"/>
      <c r="M31" s="44"/>
      <c r="P31" s="44"/>
      <c r="S31" s="44"/>
      <c r="V31" s="44"/>
      <c r="Y31" s="44"/>
      <c r="AB31" s="44"/>
      <c r="AE31" s="44"/>
      <c r="AH31" s="44"/>
    </row>
    <row r="32" s="3" customFormat="true" ht="16.5" hidden="false" customHeight="true" outlineLevel="0" collapsed="false">
      <c r="B32" s="81" t="s">
        <v>17</v>
      </c>
      <c r="C32" s="81"/>
      <c r="D32" s="81"/>
      <c r="E32" s="89"/>
      <c r="F32" s="215" t="n">
        <v>130649</v>
      </c>
      <c r="G32" s="90"/>
      <c r="H32" s="85"/>
      <c r="I32" s="215" t="n">
        <v>271832</v>
      </c>
      <c r="J32" s="87"/>
      <c r="K32" s="85"/>
      <c r="L32" s="215" t="n">
        <v>436817</v>
      </c>
      <c r="M32" s="90"/>
      <c r="N32" s="85"/>
      <c r="O32" s="215" t="n">
        <v>631596</v>
      </c>
      <c r="P32" s="87"/>
      <c r="Q32" s="82"/>
      <c r="R32" s="88" t="n">
        <f aca="false">O32</f>
        <v>631596</v>
      </c>
      <c r="S32" s="84"/>
      <c r="T32" s="89"/>
      <c r="U32" s="215" t="n">
        <v>171504</v>
      </c>
      <c r="V32" s="90"/>
      <c r="W32" s="85"/>
      <c r="X32" s="215" t="n">
        <v>372975</v>
      </c>
      <c r="Y32" s="87"/>
      <c r="Z32" s="85"/>
      <c r="AA32" s="215" t="n">
        <v>586228</v>
      </c>
      <c r="AB32" s="90"/>
      <c r="AC32" s="85"/>
      <c r="AD32" s="215"/>
      <c r="AE32" s="87"/>
      <c r="AF32" s="82"/>
      <c r="AG32" s="88" t="n">
        <f aca="false">AD32</f>
        <v>0</v>
      </c>
      <c r="AH32" s="84"/>
    </row>
    <row r="33" customFormat="false" ht="15" hidden="false" customHeight="false" outlineLevel="0" collapsed="false">
      <c r="B33" s="91" t="s">
        <v>35</v>
      </c>
      <c r="C33" s="91"/>
      <c r="D33" s="91"/>
      <c r="E33" s="92"/>
      <c r="F33" s="266" t="n">
        <v>55726</v>
      </c>
      <c r="G33" s="97"/>
      <c r="H33" s="95"/>
      <c r="I33" s="266" t="n">
        <v>110370</v>
      </c>
      <c r="J33" s="97"/>
      <c r="K33" s="92"/>
      <c r="L33" s="266" t="n">
        <v>177659</v>
      </c>
      <c r="M33" s="37"/>
      <c r="N33" s="95"/>
      <c r="O33" s="106" t="n">
        <v>253397</v>
      </c>
      <c r="P33" s="97"/>
      <c r="Q33" s="92"/>
      <c r="R33" s="93" t="n">
        <f aca="false">O33</f>
        <v>253397</v>
      </c>
      <c r="S33" s="36"/>
      <c r="T33" s="92"/>
      <c r="U33" s="266" t="n">
        <v>70094</v>
      </c>
      <c r="V33" s="97"/>
      <c r="W33" s="95"/>
      <c r="X33" s="266" t="n">
        <v>153024</v>
      </c>
      <c r="Y33" s="97"/>
      <c r="Z33" s="92"/>
      <c r="AA33" s="266" t="n">
        <v>236937</v>
      </c>
      <c r="AB33" s="37"/>
      <c r="AC33" s="95"/>
      <c r="AD33" s="106"/>
      <c r="AE33" s="97"/>
      <c r="AF33" s="92"/>
      <c r="AG33" s="93" t="n">
        <f aca="false">AD33</f>
        <v>0</v>
      </c>
      <c r="AH33" s="36"/>
    </row>
    <row r="34" customFormat="false" ht="15" hidden="false" customHeight="false" outlineLevel="0" collapsed="false">
      <c r="B34" s="91" t="s">
        <v>36</v>
      </c>
      <c r="C34" s="91"/>
      <c r="D34" s="91"/>
      <c r="E34" s="92"/>
      <c r="F34" s="266" t="n">
        <f aca="false">F32-F33</f>
        <v>74923</v>
      </c>
      <c r="G34" s="97"/>
      <c r="H34" s="95"/>
      <c r="I34" s="266" t="n">
        <f aca="false">I32-I33</f>
        <v>161462</v>
      </c>
      <c r="J34" s="97"/>
      <c r="K34" s="95"/>
      <c r="L34" s="266" t="n">
        <f aca="false">L32-L33</f>
        <v>259158</v>
      </c>
      <c r="M34" s="97"/>
      <c r="N34" s="95"/>
      <c r="O34" s="106" t="n">
        <v>378199</v>
      </c>
      <c r="P34" s="97"/>
      <c r="Q34" s="92"/>
      <c r="R34" s="93" t="n">
        <f aca="false">O34</f>
        <v>378199</v>
      </c>
      <c r="S34" s="36"/>
      <c r="T34" s="92"/>
      <c r="U34" s="266" t="n">
        <f aca="false">U32-U33</f>
        <v>101410</v>
      </c>
      <c r="V34" s="97"/>
      <c r="W34" s="95"/>
      <c r="X34" s="266" t="n">
        <f aca="false">X32-X33</f>
        <v>219951</v>
      </c>
      <c r="Y34" s="97"/>
      <c r="Z34" s="95"/>
      <c r="AA34" s="266" t="n">
        <f aca="false">AA32-AA33</f>
        <v>349291</v>
      </c>
      <c r="AB34" s="97"/>
      <c r="AC34" s="95"/>
      <c r="AD34" s="266" t="n">
        <f aca="false">AD32-AD33</f>
        <v>0</v>
      </c>
      <c r="AE34" s="97"/>
      <c r="AF34" s="92"/>
      <c r="AG34" s="93" t="n">
        <f aca="false">AD34</f>
        <v>0</v>
      </c>
      <c r="AH34" s="36"/>
    </row>
    <row r="35" customFormat="false" ht="15" hidden="false" customHeight="false" outlineLevel="0" collapsed="false">
      <c r="B35" s="101"/>
      <c r="C35" s="102" t="s">
        <v>37</v>
      </c>
      <c r="D35" s="103"/>
      <c r="E35" s="92"/>
      <c r="F35" s="115" t="n">
        <f aca="false">F34/F32</f>
        <v>0.57346784131528</v>
      </c>
      <c r="G35" s="97"/>
      <c r="H35" s="95"/>
      <c r="I35" s="115" t="n">
        <f aca="false">I34/I32</f>
        <v>0.59397716236499</v>
      </c>
      <c r="J35" s="97"/>
      <c r="K35" s="95"/>
      <c r="L35" s="115" t="n">
        <f aca="false">L34/L32</f>
        <v>0.593287349164524</v>
      </c>
      <c r="M35" s="97"/>
      <c r="N35" s="95"/>
      <c r="O35" s="293" t="n">
        <f aca="false">O34/O32</f>
        <v>0.598798915762608</v>
      </c>
      <c r="P35" s="97"/>
      <c r="Q35" s="92"/>
      <c r="R35" s="104" t="n">
        <f aca="false">R34/R32</f>
        <v>0.598798915762608</v>
      </c>
      <c r="S35" s="36"/>
      <c r="T35" s="92"/>
      <c r="U35" s="115" t="n">
        <f aca="false">U34/U32</f>
        <v>0.591298162141991</v>
      </c>
      <c r="V35" s="97"/>
      <c r="W35" s="95"/>
      <c r="X35" s="115" t="n">
        <f aca="false">X34/X32</f>
        <v>0.589720490649507</v>
      </c>
      <c r="Y35" s="97"/>
      <c r="Z35" s="95"/>
      <c r="AA35" s="115" t="n">
        <f aca="false">AA34/AA32</f>
        <v>0.595827903136664</v>
      </c>
      <c r="AB35" s="97"/>
      <c r="AC35" s="95"/>
      <c r="AD35" s="293" t="e">
        <f aca="false">AD34/AD32</f>
        <v>#DIV/0!</v>
      </c>
      <c r="AE35" s="97"/>
      <c r="AF35" s="92"/>
      <c r="AG35" s="104" t="e">
        <f aca="false">AG34/AG32</f>
        <v>#DIV/0!</v>
      </c>
      <c r="AH35" s="36"/>
    </row>
    <row r="36" customFormat="false" ht="15" hidden="false" customHeight="false" outlineLevel="0" collapsed="false">
      <c r="B36" s="101"/>
      <c r="C36" s="102" t="s">
        <v>38</v>
      </c>
      <c r="D36" s="103"/>
      <c r="E36" s="92"/>
      <c r="F36" s="106" t="n">
        <v>68799</v>
      </c>
      <c r="G36" s="97"/>
      <c r="H36" s="95"/>
      <c r="I36" s="106" t="n">
        <v>131469</v>
      </c>
      <c r="J36" s="97"/>
      <c r="K36" s="95"/>
      <c r="L36" s="106" t="n">
        <v>204015</v>
      </c>
      <c r="M36" s="97"/>
      <c r="N36" s="95"/>
      <c r="O36" s="106" t="n">
        <v>277467</v>
      </c>
      <c r="P36" s="97"/>
      <c r="Q36" s="92"/>
      <c r="R36" s="93" t="n">
        <f aca="false">O36</f>
        <v>277467</v>
      </c>
      <c r="S36" s="36"/>
      <c r="T36" s="92"/>
      <c r="U36" s="106" t="n">
        <v>75609</v>
      </c>
      <c r="V36" s="97"/>
      <c r="W36" s="95"/>
      <c r="X36" s="106" t="n">
        <v>160186</v>
      </c>
      <c r="Y36" s="97"/>
      <c r="Z36" s="95"/>
      <c r="AA36" s="106" t="n">
        <v>252543</v>
      </c>
      <c r="AB36" s="97"/>
      <c r="AC36" s="95"/>
      <c r="AD36" s="106"/>
      <c r="AE36" s="97"/>
      <c r="AF36" s="92"/>
      <c r="AG36" s="93" t="n">
        <f aca="false">AD36</f>
        <v>0</v>
      </c>
      <c r="AH36" s="36"/>
    </row>
    <row r="37" s="3" customFormat="true" ht="15" hidden="false" customHeight="false" outlineLevel="0" collapsed="false">
      <c r="B37" s="91" t="s">
        <v>39</v>
      </c>
      <c r="C37" s="91"/>
      <c r="D37" s="91"/>
      <c r="E37" s="107"/>
      <c r="F37" s="266" t="n">
        <f aca="false">F34-F36</f>
        <v>6124</v>
      </c>
      <c r="G37" s="111"/>
      <c r="H37" s="110"/>
      <c r="I37" s="266" t="n">
        <f aca="false">I34-I36</f>
        <v>29993</v>
      </c>
      <c r="J37" s="111"/>
      <c r="K37" s="110"/>
      <c r="L37" s="266" t="n">
        <f aca="false">L34-L36</f>
        <v>55143</v>
      </c>
      <c r="M37" s="111"/>
      <c r="N37" s="110"/>
      <c r="O37" s="266" t="n">
        <f aca="false">O34-O36</f>
        <v>100732</v>
      </c>
      <c r="P37" s="111"/>
      <c r="Q37" s="107"/>
      <c r="R37" s="143" t="n">
        <f aca="false">O37</f>
        <v>100732</v>
      </c>
      <c r="S37" s="109"/>
      <c r="T37" s="107"/>
      <c r="U37" s="266" t="n">
        <f aca="false">U34-U36</f>
        <v>25801</v>
      </c>
      <c r="V37" s="111"/>
      <c r="W37" s="110"/>
      <c r="X37" s="266" t="n">
        <f aca="false">X34-X36</f>
        <v>59765</v>
      </c>
      <c r="Y37" s="111"/>
      <c r="Z37" s="110"/>
      <c r="AA37" s="266" t="n">
        <f aca="false">AA34-AA36</f>
        <v>96748</v>
      </c>
      <c r="AB37" s="111"/>
      <c r="AC37" s="110"/>
      <c r="AD37" s="266" t="n">
        <f aca="false">AD34-AD36</f>
        <v>0</v>
      </c>
      <c r="AE37" s="111"/>
      <c r="AF37" s="107"/>
      <c r="AG37" s="143" t="n">
        <f aca="false">AD37</f>
        <v>0</v>
      </c>
      <c r="AH37" s="109"/>
    </row>
    <row r="38" customFormat="false" ht="15" hidden="false" customHeight="false" outlineLevel="0" collapsed="false">
      <c r="B38" s="101"/>
      <c r="C38" s="102" t="s">
        <v>40</v>
      </c>
      <c r="D38" s="103"/>
      <c r="E38" s="112"/>
      <c r="F38" s="115" t="n">
        <f aca="false">F37/F32</f>
        <v>0.0468736844522346</v>
      </c>
      <c r="G38" s="97"/>
      <c r="H38" s="114"/>
      <c r="I38" s="115" t="n">
        <f aca="false">I37/I32</f>
        <v>0.110336531387033</v>
      </c>
      <c r="J38" s="97"/>
      <c r="K38" s="114"/>
      <c r="L38" s="115" t="n">
        <f aca="false">L37/L32</f>
        <v>0.126238218750644</v>
      </c>
      <c r="M38" s="97"/>
      <c r="N38" s="114"/>
      <c r="O38" s="115" t="n">
        <f aca="false">O37/O32</f>
        <v>0.1594880271566</v>
      </c>
      <c r="P38" s="97"/>
      <c r="Q38" s="112"/>
      <c r="R38" s="113" t="n">
        <f aca="false">O38</f>
        <v>0.1594880271566</v>
      </c>
      <c r="S38" s="36"/>
      <c r="T38" s="112"/>
      <c r="U38" s="115" t="n">
        <f aca="false">U37/U32</f>
        <v>0.150439639891781</v>
      </c>
      <c r="V38" s="97"/>
      <c r="W38" s="114"/>
      <c r="X38" s="115" t="n">
        <f aca="false">X37/X32</f>
        <v>0.160238621891548</v>
      </c>
      <c r="Y38" s="97"/>
      <c r="Z38" s="114"/>
      <c r="AA38" s="115" t="n">
        <f aca="false">AA37/AA32</f>
        <v>0.165034764630826</v>
      </c>
      <c r="AB38" s="97"/>
      <c r="AC38" s="114"/>
      <c r="AD38" s="115" t="e">
        <f aca="false">AD37/AD32</f>
        <v>#DIV/0!</v>
      </c>
      <c r="AE38" s="97"/>
      <c r="AF38" s="112"/>
      <c r="AG38" s="113" t="e">
        <f aca="false">AD38</f>
        <v>#DIV/0!</v>
      </c>
      <c r="AH38" s="36"/>
    </row>
    <row r="39" customFormat="false" ht="15" hidden="false" customHeight="false" outlineLevel="0" collapsed="false">
      <c r="B39" s="101"/>
      <c r="C39" s="102" t="s">
        <v>41</v>
      </c>
      <c r="D39" s="103"/>
      <c r="E39" s="92"/>
      <c r="F39" s="106" t="n">
        <v>5746</v>
      </c>
      <c r="G39" s="97"/>
      <c r="H39" s="95"/>
      <c r="I39" s="106" t="n">
        <v>5456</v>
      </c>
      <c r="J39" s="97"/>
      <c r="K39" s="95"/>
      <c r="L39" s="106" t="n">
        <v>8382</v>
      </c>
      <c r="M39" s="97"/>
      <c r="N39" s="95"/>
      <c r="O39" s="106" t="n">
        <v>11611</v>
      </c>
      <c r="P39" s="97"/>
      <c r="Q39" s="92"/>
      <c r="R39" s="93" t="n">
        <f aca="false">O39</f>
        <v>11611</v>
      </c>
      <c r="S39" s="36"/>
      <c r="T39" s="92"/>
      <c r="U39" s="106" t="n">
        <v>6679</v>
      </c>
      <c r="V39" s="97"/>
      <c r="W39" s="95"/>
      <c r="X39" s="106" t="n">
        <v>12976</v>
      </c>
      <c r="Y39" s="97"/>
      <c r="Z39" s="95"/>
      <c r="AA39" s="106" t="n">
        <v>18516</v>
      </c>
      <c r="AB39" s="97"/>
      <c r="AC39" s="95"/>
      <c r="AD39" s="106"/>
      <c r="AE39" s="97"/>
      <c r="AF39" s="92"/>
      <c r="AG39" s="93" t="n">
        <f aca="false">AD39</f>
        <v>0</v>
      </c>
      <c r="AH39" s="36"/>
    </row>
    <row r="40" s="3" customFormat="true" ht="15" hidden="false" customHeight="false" outlineLevel="0" collapsed="false">
      <c r="B40" s="91" t="s">
        <v>29</v>
      </c>
      <c r="C40" s="91"/>
      <c r="D40" s="91"/>
      <c r="E40" s="107"/>
      <c r="F40" s="266" t="n">
        <f aca="false">F37+F39</f>
        <v>11870</v>
      </c>
      <c r="G40" s="111"/>
      <c r="H40" s="110"/>
      <c r="I40" s="266" t="n">
        <f aca="false">I37+I39</f>
        <v>35449</v>
      </c>
      <c r="J40" s="111"/>
      <c r="K40" s="110"/>
      <c r="L40" s="266" t="n">
        <f aca="false">L37+L39</f>
        <v>63525</v>
      </c>
      <c r="M40" s="111"/>
      <c r="N40" s="110"/>
      <c r="O40" s="266" t="n">
        <f aca="false">O37+O39</f>
        <v>112343</v>
      </c>
      <c r="P40" s="111"/>
      <c r="Q40" s="107"/>
      <c r="R40" s="143" t="n">
        <f aca="false">O40</f>
        <v>112343</v>
      </c>
      <c r="S40" s="109"/>
      <c r="T40" s="107"/>
      <c r="U40" s="266" t="n">
        <f aca="false">U37+U39</f>
        <v>32480</v>
      </c>
      <c r="V40" s="111"/>
      <c r="W40" s="110"/>
      <c r="X40" s="266" t="n">
        <f aca="false">X37+X39</f>
        <v>72741</v>
      </c>
      <c r="Y40" s="111"/>
      <c r="Z40" s="110"/>
      <c r="AA40" s="266" t="n">
        <f aca="false">AA37+AA39</f>
        <v>115264</v>
      </c>
      <c r="AB40" s="111"/>
      <c r="AC40" s="110"/>
      <c r="AD40" s="266" t="n">
        <f aca="false">AD37+AD39</f>
        <v>0</v>
      </c>
      <c r="AE40" s="111"/>
      <c r="AF40" s="107"/>
      <c r="AG40" s="143" t="n">
        <f aca="false">AD40</f>
        <v>0</v>
      </c>
      <c r="AH40" s="109"/>
    </row>
    <row r="41" customFormat="false" ht="15" hidden="false" customHeight="false" outlineLevel="0" collapsed="false">
      <c r="B41" s="101"/>
      <c r="C41" s="102" t="s">
        <v>42</v>
      </c>
      <c r="D41" s="103"/>
      <c r="E41" s="112"/>
      <c r="F41" s="115" t="n">
        <f aca="false">F40/F32</f>
        <v>0.0908541205826298</v>
      </c>
      <c r="G41" s="97"/>
      <c r="H41" s="114"/>
      <c r="I41" s="115" t="n">
        <f aca="false">I40/I32</f>
        <v>0.130407751846729</v>
      </c>
      <c r="J41" s="97"/>
      <c r="K41" s="112"/>
      <c r="L41" s="115" t="n">
        <f aca="false">L40/L32</f>
        <v>0.145427032372824</v>
      </c>
      <c r="M41" s="37"/>
      <c r="N41" s="114"/>
      <c r="O41" s="115" t="n">
        <f aca="false">O40/O32</f>
        <v>0.177871614133085</v>
      </c>
      <c r="P41" s="97"/>
      <c r="Q41" s="112"/>
      <c r="R41" s="113" t="n">
        <f aca="false">O41</f>
        <v>0.177871614133085</v>
      </c>
      <c r="S41" s="36"/>
      <c r="T41" s="112"/>
      <c r="U41" s="115" t="n">
        <f aca="false">U40/U32</f>
        <v>0.189383337997948</v>
      </c>
      <c r="V41" s="97"/>
      <c r="W41" s="114"/>
      <c r="X41" s="115" t="n">
        <f aca="false">X40/X32</f>
        <v>0.195029157450231</v>
      </c>
      <c r="Y41" s="97"/>
      <c r="Z41" s="112"/>
      <c r="AA41" s="115" t="n">
        <f aca="false">AA40/AA32</f>
        <v>0.196619745218584</v>
      </c>
      <c r="AB41" s="37"/>
      <c r="AC41" s="114"/>
      <c r="AD41" s="115" t="e">
        <f aca="false">AD40/AD32</f>
        <v>#DIV/0!</v>
      </c>
      <c r="AE41" s="97"/>
      <c r="AF41" s="112"/>
      <c r="AG41" s="113" t="e">
        <f aca="false">AD41</f>
        <v>#DIV/0!</v>
      </c>
      <c r="AH41" s="36"/>
    </row>
    <row r="42" customFormat="false" ht="15" hidden="false" customHeight="false" outlineLevel="0" collapsed="false">
      <c r="B42" s="101"/>
      <c r="C42" s="119" t="s">
        <v>43</v>
      </c>
      <c r="D42" s="103"/>
      <c r="E42" s="116"/>
      <c r="F42" s="35" t="n">
        <f aca="false">F44-F43-F40</f>
        <v>-8401</v>
      </c>
      <c r="G42" s="97"/>
      <c r="H42" s="118"/>
      <c r="I42" s="35" t="n">
        <f aca="false">I44-I43-I40</f>
        <v>-8476</v>
      </c>
      <c r="J42" s="97"/>
      <c r="K42" s="116"/>
      <c r="L42" s="35" t="n">
        <f aca="false">L44-L43-L40</f>
        <v>-1567</v>
      </c>
      <c r="M42" s="37"/>
      <c r="N42" s="118"/>
      <c r="O42" s="35" t="n">
        <f aca="false">O44-O43-O37</f>
        <v>10310</v>
      </c>
      <c r="P42" s="97"/>
      <c r="Q42" s="116"/>
      <c r="R42" s="94" t="n">
        <f aca="false">O42</f>
        <v>10310</v>
      </c>
      <c r="S42" s="36"/>
      <c r="T42" s="116"/>
      <c r="U42" s="35" t="n">
        <f aca="false">U44-U43-U40</f>
        <v>-5254</v>
      </c>
      <c r="V42" s="97"/>
      <c r="W42" s="118"/>
      <c r="X42" s="35" t="n">
        <f aca="false">X44-X43-X40</f>
        <v>-11605</v>
      </c>
      <c r="Y42" s="97"/>
      <c r="Z42" s="116"/>
      <c r="AA42" s="35" t="n">
        <f aca="false">AA44-AA43-AA40</f>
        <v>-17895</v>
      </c>
      <c r="AB42" s="37"/>
      <c r="AC42" s="118"/>
      <c r="AD42" s="35" t="n">
        <f aca="false">AD44-AD43-AD37</f>
        <v>0</v>
      </c>
      <c r="AE42" s="97"/>
      <c r="AF42" s="116"/>
      <c r="AG42" s="94" t="n">
        <f aca="false">AD42</f>
        <v>0</v>
      </c>
      <c r="AH42" s="36"/>
    </row>
    <row r="43" customFormat="false" ht="15" hidden="false" customHeight="false" outlineLevel="0" collapsed="false">
      <c r="B43" s="101"/>
      <c r="C43" s="119" t="s">
        <v>44</v>
      </c>
      <c r="D43" s="103"/>
      <c r="E43" s="116"/>
      <c r="F43" s="35" t="n">
        <v>-4991</v>
      </c>
      <c r="G43" s="97"/>
      <c r="H43" s="118"/>
      <c r="I43" s="35" t="n">
        <v>-2521</v>
      </c>
      <c r="J43" s="97"/>
      <c r="K43" s="116"/>
      <c r="L43" s="35" t="n">
        <v>-3144</v>
      </c>
      <c r="M43" s="37"/>
      <c r="N43" s="118"/>
      <c r="O43" s="35" t="n">
        <v>-7983</v>
      </c>
      <c r="P43" s="97"/>
      <c r="Q43" s="116"/>
      <c r="R43" s="94" t="n">
        <f aca="false">O43</f>
        <v>-7983</v>
      </c>
      <c r="S43" s="36"/>
      <c r="T43" s="116"/>
      <c r="U43" s="35" t="n">
        <v>-5295</v>
      </c>
      <c r="V43" s="97"/>
      <c r="W43" s="118"/>
      <c r="X43" s="35" t="n">
        <v>-1724</v>
      </c>
      <c r="Y43" s="97"/>
      <c r="Z43" s="116"/>
      <c r="AA43" s="35" t="n">
        <v>-1412</v>
      </c>
      <c r="AB43" s="37"/>
      <c r="AC43" s="118"/>
      <c r="AD43" s="35"/>
      <c r="AE43" s="97"/>
      <c r="AF43" s="116"/>
      <c r="AG43" s="94" t="n">
        <f aca="false">AD43</f>
        <v>0</v>
      </c>
      <c r="AH43" s="36"/>
    </row>
    <row r="44" customFormat="false" ht="15" hidden="false" customHeight="false" outlineLevel="0" collapsed="false">
      <c r="B44" s="91" t="s">
        <v>45</v>
      </c>
      <c r="C44" s="91"/>
      <c r="D44" s="91"/>
      <c r="E44" s="116"/>
      <c r="F44" s="99" t="n">
        <v>-1522</v>
      </c>
      <c r="G44" s="97"/>
      <c r="H44" s="118"/>
      <c r="I44" s="266" t="n">
        <v>24452</v>
      </c>
      <c r="J44" s="97"/>
      <c r="K44" s="116"/>
      <c r="L44" s="99" t="n">
        <v>58814</v>
      </c>
      <c r="M44" s="37"/>
      <c r="N44" s="118"/>
      <c r="O44" s="35" t="n">
        <v>103059</v>
      </c>
      <c r="P44" s="97"/>
      <c r="Q44" s="116"/>
      <c r="R44" s="94" t="n">
        <v>103059</v>
      </c>
      <c r="S44" s="36"/>
      <c r="T44" s="116"/>
      <c r="U44" s="99" t="n">
        <v>21931</v>
      </c>
      <c r="V44" s="97"/>
      <c r="W44" s="118"/>
      <c r="X44" s="266" t="n">
        <v>59412</v>
      </c>
      <c r="Y44" s="97"/>
      <c r="Z44" s="116"/>
      <c r="AA44" s="99" t="n">
        <v>95957</v>
      </c>
      <c r="AB44" s="37"/>
      <c r="AC44" s="118"/>
      <c r="AD44" s="35"/>
      <c r="AE44" s="97"/>
      <c r="AF44" s="116"/>
      <c r="AG44" s="94" t="n">
        <v>103059</v>
      </c>
      <c r="AH44" s="36"/>
    </row>
    <row r="45" customFormat="false" ht="15" hidden="false" customHeight="false" outlineLevel="0" collapsed="false">
      <c r="B45" s="101"/>
      <c r="C45" s="119" t="s">
        <v>46</v>
      </c>
      <c r="D45" s="103"/>
      <c r="E45" s="116"/>
      <c r="F45" s="35" t="n">
        <v>3621</v>
      </c>
      <c r="G45" s="97"/>
      <c r="H45" s="118"/>
      <c r="I45" s="35" t="n">
        <v>9493</v>
      </c>
      <c r="J45" s="97"/>
      <c r="K45" s="116"/>
      <c r="L45" s="35" t="n">
        <v>-2797</v>
      </c>
      <c r="M45" s="37"/>
      <c r="N45" s="118"/>
      <c r="O45" s="35" t="n">
        <v>-474</v>
      </c>
      <c r="P45" s="97"/>
      <c r="Q45" s="116"/>
      <c r="R45" s="94" t="n">
        <f aca="false">O45</f>
        <v>-474</v>
      </c>
      <c r="S45" s="36"/>
      <c r="T45" s="116"/>
      <c r="U45" s="35" t="n">
        <v>7478</v>
      </c>
      <c r="V45" s="97"/>
      <c r="W45" s="118"/>
      <c r="X45" s="35" t="n">
        <v>16899</v>
      </c>
      <c r="Y45" s="97"/>
      <c r="Z45" s="116"/>
      <c r="AA45" s="35" t="n">
        <v>21894</v>
      </c>
      <c r="AB45" s="37"/>
      <c r="AC45" s="118"/>
      <c r="AD45" s="35"/>
      <c r="AE45" s="97"/>
      <c r="AF45" s="116"/>
      <c r="AG45" s="94" t="n">
        <f aca="false">AD45</f>
        <v>0</v>
      </c>
      <c r="AH45" s="36"/>
    </row>
    <row r="46" customFormat="false" ht="15" hidden="false" customHeight="false" outlineLevel="0" collapsed="false">
      <c r="B46" s="91" t="s">
        <v>47</v>
      </c>
      <c r="C46" s="91"/>
      <c r="D46" s="91"/>
      <c r="E46" s="120"/>
      <c r="F46" s="99" t="n">
        <f aca="false">F44-F45</f>
        <v>-5143</v>
      </c>
      <c r="G46" s="111"/>
      <c r="H46" s="121"/>
      <c r="I46" s="266" t="n">
        <f aca="false">I44-I45</f>
        <v>14959</v>
      </c>
      <c r="J46" s="111"/>
      <c r="K46" s="120"/>
      <c r="L46" s="266" t="n">
        <f aca="false">L44-L45</f>
        <v>61611</v>
      </c>
      <c r="M46" s="122"/>
      <c r="N46" s="121"/>
      <c r="O46" s="99" t="n">
        <f aca="false">O44-O45</f>
        <v>103533</v>
      </c>
      <c r="P46" s="111"/>
      <c r="Q46" s="120"/>
      <c r="R46" s="108" t="n">
        <f aca="false">O46</f>
        <v>103533</v>
      </c>
      <c r="S46" s="109"/>
      <c r="T46" s="120"/>
      <c r="U46" s="99" t="n">
        <f aca="false">U44-U45</f>
        <v>14453</v>
      </c>
      <c r="V46" s="111"/>
      <c r="W46" s="121"/>
      <c r="X46" s="266" t="n">
        <f aca="false">X44-X45</f>
        <v>42513</v>
      </c>
      <c r="Y46" s="111"/>
      <c r="Z46" s="120"/>
      <c r="AA46" s="266" t="n">
        <f aca="false">AA44-AA45</f>
        <v>74063</v>
      </c>
      <c r="AB46" s="122"/>
      <c r="AC46" s="121"/>
      <c r="AD46" s="99" t="n">
        <f aca="false">AD44-AD45</f>
        <v>0</v>
      </c>
      <c r="AE46" s="111"/>
      <c r="AF46" s="120"/>
      <c r="AG46" s="108" t="n">
        <f aca="false">AD46</f>
        <v>0</v>
      </c>
      <c r="AH46" s="109"/>
    </row>
    <row r="47" customFormat="false" ht="15.75" hidden="false" customHeight="true" outlineLevel="0" collapsed="false">
      <c r="B47" s="123"/>
      <c r="C47" s="124" t="s">
        <v>48</v>
      </c>
      <c r="D47" s="125"/>
      <c r="E47" s="126"/>
      <c r="F47" s="129" t="n">
        <f aca="false">F46/F32</f>
        <v>-0.0393650161884132</v>
      </c>
      <c r="G47" s="130"/>
      <c r="H47" s="128"/>
      <c r="I47" s="129" t="n">
        <f aca="false">I46/I32</f>
        <v>0.0550303128402837</v>
      </c>
      <c r="J47" s="130"/>
      <c r="K47" s="126"/>
      <c r="L47" s="129" t="n">
        <f aca="false">L46/L32</f>
        <v>0.141045334774059</v>
      </c>
      <c r="M47" s="42"/>
      <c r="N47" s="128"/>
      <c r="O47" s="129" t="n">
        <f aca="false">O46/O32</f>
        <v>0.16392282408375</v>
      </c>
      <c r="P47" s="130"/>
      <c r="Q47" s="126"/>
      <c r="R47" s="127" t="n">
        <f aca="false">O47</f>
        <v>0.16392282408375</v>
      </c>
      <c r="S47" s="41"/>
      <c r="T47" s="126"/>
      <c r="U47" s="129" t="n">
        <f aca="false">U46/U32</f>
        <v>0.0842720869484094</v>
      </c>
      <c r="V47" s="130"/>
      <c r="W47" s="128"/>
      <c r="X47" s="129" t="n">
        <f aca="false">X46/X32</f>
        <v>0.11398351095918</v>
      </c>
      <c r="Y47" s="130"/>
      <c r="Z47" s="126"/>
      <c r="AA47" s="129" t="n">
        <f aca="false">AA46/AA32</f>
        <v>0.126338216530087</v>
      </c>
      <c r="AB47" s="42"/>
      <c r="AC47" s="128"/>
      <c r="AD47" s="129" t="e">
        <f aca="false">AD46/AD32</f>
        <v>#DIV/0!</v>
      </c>
      <c r="AE47" s="130"/>
      <c r="AF47" s="126"/>
      <c r="AG47" s="127" t="e">
        <f aca="false">AD47</f>
        <v>#DIV/0!</v>
      </c>
      <c r="AH47" s="41"/>
    </row>
    <row r="48" customFormat="false" ht="6.75" hidden="false" customHeight="true" outlineLevel="0" collapsed="false">
      <c r="S48" s="2"/>
      <c r="AH48" s="2"/>
    </row>
    <row r="49" customFormat="false" ht="15.75" hidden="false" customHeight="true" outlineLevel="0" collapsed="false">
      <c r="B49" s="43" t="s">
        <v>49</v>
      </c>
      <c r="S49" s="2"/>
      <c r="AH49" s="2"/>
    </row>
    <row r="50" s="27" customFormat="true" ht="16.5" hidden="false" customHeight="true" outlineLevel="0" collapsed="false">
      <c r="B50" s="131" t="s">
        <v>50</v>
      </c>
      <c r="C50" s="131"/>
      <c r="D50" s="131"/>
      <c r="E50" s="132"/>
      <c r="F50" s="215" t="n">
        <v>787631</v>
      </c>
      <c r="G50" s="87"/>
      <c r="H50" s="85"/>
      <c r="I50" s="215" t="n">
        <v>840010</v>
      </c>
      <c r="J50" s="87"/>
      <c r="K50" s="85"/>
      <c r="L50" s="215" t="n">
        <v>892729</v>
      </c>
      <c r="M50" s="87"/>
      <c r="N50" s="85"/>
      <c r="O50" s="215" t="n">
        <v>958671</v>
      </c>
      <c r="P50" s="87"/>
      <c r="Q50" s="85"/>
      <c r="R50" s="88" t="n">
        <f aca="false">O50</f>
        <v>958671</v>
      </c>
      <c r="S50" s="31"/>
      <c r="T50" s="132"/>
      <c r="U50" s="215" t="n">
        <v>998360</v>
      </c>
      <c r="V50" s="87"/>
      <c r="W50" s="85"/>
      <c r="X50" s="215" t="n">
        <v>1085897</v>
      </c>
      <c r="Y50" s="87"/>
      <c r="Z50" s="85"/>
      <c r="AA50" s="215" t="n">
        <v>1237017</v>
      </c>
      <c r="AB50" s="87"/>
      <c r="AC50" s="85"/>
      <c r="AD50" s="215"/>
      <c r="AE50" s="87"/>
      <c r="AF50" s="85"/>
      <c r="AG50" s="88" t="n">
        <f aca="false">AD50</f>
        <v>0</v>
      </c>
      <c r="AH50" s="31"/>
    </row>
    <row r="51" s="27" customFormat="true" ht="15" hidden="false" customHeight="false" outlineLevel="0" collapsed="false">
      <c r="B51" s="133" t="s">
        <v>51</v>
      </c>
      <c r="C51" s="134"/>
      <c r="D51" s="135"/>
      <c r="E51" s="92"/>
      <c r="F51" s="106" t="n">
        <v>373659</v>
      </c>
      <c r="G51" s="97"/>
      <c r="H51" s="95"/>
      <c r="I51" s="106" t="n">
        <v>402392</v>
      </c>
      <c r="J51" s="97"/>
      <c r="K51" s="95"/>
      <c r="L51" s="106" t="n">
        <v>457956</v>
      </c>
      <c r="M51" s="97"/>
      <c r="N51" s="95"/>
      <c r="O51" s="106" t="n">
        <v>504825</v>
      </c>
      <c r="P51" s="97"/>
      <c r="Q51" s="95"/>
      <c r="R51" s="93" t="n">
        <f aca="false">O51</f>
        <v>504825</v>
      </c>
      <c r="S51" s="36"/>
      <c r="T51" s="92"/>
      <c r="U51" s="106" t="n">
        <v>539551</v>
      </c>
      <c r="V51" s="97"/>
      <c r="W51" s="95"/>
      <c r="X51" s="106" t="n">
        <v>616635</v>
      </c>
      <c r="Y51" s="97"/>
      <c r="Z51" s="95"/>
      <c r="AA51" s="106" t="n">
        <v>749337</v>
      </c>
      <c r="AB51" s="97"/>
      <c r="AC51" s="95"/>
      <c r="AD51" s="106"/>
      <c r="AE51" s="97"/>
      <c r="AF51" s="95"/>
      <c r="AG51" s="93" t="n">
        <f aca="false">AD51</f>
        <v>0</v>
      </c>
      <c r="AH51" s="36"/>
    </row>
    <row r="52" s="27" customFormat="true" ht="15" hidden="false" customHeight="false" outlineLevel="0" collapsed="false">
      <c r="B52" s="136" t="s">
        <v>52</v>
      </c>
      <c r="D52" s="137"/>
      <c r="E52" s="92"/>
      <c r="F52" s="106" t="n">
        <v>140568</v>
      </c>
      <c r="G52" s="97"/>
      <c r="H52" s="95"/>
      <c r="I52" s="106" t="n">
        <v>166673</v>
      </c>
      <c r="J52" s="97"/>
      <c r="K52" s="95"/>
      <c r="L52" s="106" t="n">
        <v>229444</v>
      </c>
      <c r="M52" s="97"/>
      <c r="N52" s="95"/>
      <c r="O52" s="106" t="n">
        <v>282592</v>
      </c>
      <c r="P52" s="97"/>
      <c r="Q52" s="95"/>
      <c r="R52" s="93" t="n">
        <f aca="false">O52</f>
        <v>282592</v>
      </c>
      <c r="S52" s="36"/>
      <c r="T52" s="92"/>
      <c r="U52" s="106" t="n">
        <v>301752</v>
      </c>
      <c r="V52" s="97"/>
      <c r="W52" s="95"/>
      <c r="X52" s="106" t="n">
        <v>272994</v>
      </c>
      <c r="Y52" s="97"/>
      <c r="Z52" s="95"/>
      <c r="AA52" s="106" t="n">
        <v>320591</v>
      </c>
      <c r="AB52" s="97"/>
      <c r="AC52" s="95"/>
      <c r="AD52" s="106"/>
      <c r="AE52" s="97"/>
      <c r="AF52" s="95"/>
      <c r="AG52" s="93" t="n">
        <f aca="false">AD52</f>
        <v>0</v>
      </c>
      <c r="AH52" s="36"/>
    </row>
    <row r="53" s="27" customFormat="true" ht="15" hidden="false" customHeight="false" outlineLevel="0" collapsed="false">
      <c r="B53" s="136" t="s">
        <v>118</v>
      </c>
      <c r="D53" s="137"/>
      <c r="E53" s="92"/>
      <c r="F53" s="106" t="n">
        <v>89341</v>
      </c>
      <c r="G53" s="97"/>
      <c r="H53" s="95"/>
      <c r="I53" s="106" t="n">
        <v>93493</v>
      </c>
      <c r="J53" s="97"/>
      <c r="K53" s="95"/>
      <c r="L53" s="106" t="n">
        <v>88223</v>
      </c>
      <c r="M53" s="97"/>
      <c r="N53" s="95"/>
      <c r="O53" s="106" t="n">
        <v>89433</v>
      </c>
      <c r="P53" s="97"/>
      <c r="Q53" s="95"/>
      <c r="R53" s="93" t="n">
        <f aca="false">O53</f>
        <v>89433</v>
      </c>
      <c r="S53" s="36"/>
      <c r="T53" s="92"/>
      <c r="U53" s="106" t="n">
        <v>91719</v>
      </c>
      <c r="V53" s="97"/>
      <c r="W53" s="95"/>
      <c r="X53" s="106" t="n">
        <v>98883</v>
      </c>
      <c r="Y53" s="97"/>
      <c r="Z53" s="95"/>
      <c r="AA53" s="106" t="n">
        <v>113112</v>
      </c>
      <c r="AB53" s="97"/>
      <c r="AC53" s="95"/>
      <c r="AD53" s="106"/>
      <c r="AE53" s="97"/>
      <c r="AF53" s="95"/>
      <c r="AG53" s="93" t="n">
        <f aca="false">AD53</f>
        <v>0</v>
      </c>
      <c r="AH53" s="36"/>
    </row>
    <row r="54" s="27" customFormat="true" ht="15" hidden="false" customHeight="false" outlineLevel="0" collapsed="false">
      <c r="B54" s="136" t="s">
        <v>55</v>
      </c>
      <c r="D54" s="137"/>
      <c r="E54" s="92"/>
      <c r="F54" s="106" t="n">
        <v>111900</v>
      </c>
      <c r="G54" s="97"/>
      <c r="H54" s="95"/>
      <c r="I54" s="106" t="n">
        <v>109506</v>
      </c>
      <c r="J54" s="97"/>
      <c r="K54" s="95"/>
      <c r="L54" s="106" t="n">
        <v>108067</v>
      </c>
      <c r="M54" s="97"/>
      <c r="N54" s="95"/>
      <c r="O54" s="106" t="n">
        <v>104136</v>
      </c>
      <c r="P54" s="97"/>
      <c r="Q54" s="95"/>
      <c r="R54" s="93" t="n">
        <f aca="false">O54</f>
        <v>104136</v>
      </c>
      <c r="S54" s="36"/>
      <c r="T54" s="92"/>
      <c r="U54" s="106" t="n">
        <v>109965</v>
      </c>
      <c r="V54" s="97"/>
      <c r="W54" s="95"/>
      <c r="X54" s="106" t="n">
        <v>119323</v>
      </c>
      <c r="Y54" s="97"/>
      <c r="Z54" s="95"/>
      <c r="AA54" s="106" t="n">
        <v>132207</v>
      </c>
      <c r="AB54" s="97"/>
      <c r="AC54" s="95"/>
      <c r="AD54" s="106"/>
      <c r="AE54" s="97"/>
      <c r="AF54" s="95"/>
      <c r="AG54" s="93" t="n">
        <f aca="false">AD54</f>
        <v>0</v>
      </c>
      <c r="AH54" s="36"/>
    </row>
    <row r="55" s="27" customFormat="true" ht="15" hidden="false" customHeight="false" outlineLevel="0" collapsed="false">
      <c r="B55" s="136" t="s">
        <v>56</v>
      </c>
      <c r="D55" s="137"/>
      <c r="E55" s="92"/>
      <c r="F55" s="106" t="n">
        <f aca="false">F51-SUM(F52:F54)</f>
        <v>31850</v>
      </c>
      <c r="G55" s="97"/>
      <c r="H55" s="95"/>
      <c r="I55" s="106" t="n">
        <f aca="false">I51-SUM(I52:I54)</f>
        <v>32720</v>
      </c>
      <c r="J55" s="97"/>
      <c r="K55" s="95"/>
      <c r="L55" s="106" t="n">
        <f aca="false">L51-SUM(L52:L54)</f>
        <v>32222</v>
      </c>
      <c r="M55" s="97"/>
      <c r="N55" s="95"/>
      <c r="O55" s="106" t="n">
        <f aca="false">O51-SUM(O52:O54)</f>
        <v>28664</v>
      </c>
      <c r="P55" s="97"/>
      <c r="Q55" s="95"/>
      <c r="R55" s="93" t="n">
        <f aca="false">O55</f>
        <v>28664</v>
      </c>
      <c r="S55" s="36"/>
      <c r="T55" s="92"/>
      <c r="U55" s="106" t="n">
        <f aca="false">U51-SUM(U52:U54)</f>
        <v>36115</v>
      </c>
      <c r="V55" s="97"/>
      <c r="W55" s="95"/>
      <c r="X55" s="106" t="n">
        <f aca="false">X51-SUM(X52:X54)</f>
        <v>125435</v>
      </c>
      <c r="Y55" s="97"/>
      <c r="Z55" s="95"/>
      <c r="AA55" s="106" t="n">
        <f aca="false">AA51-SUM(AA52:AA54)</f>
        <v>183427</v>
      </c>
      <c r="AB55" s="97"/>
      <c r="AC55" s="95"/>
      <c r="AD55" s="106" t="n">
        <f aca="false">AD51-SUM(AD52:AD54)</f>
        <v>0</v>
      </c>
      <c r="AE55" s="97"/>
      <c r="AF55" s="95"/>
      <c r="AG55" s="93" t="n">
        <f aca="false">AD55</f>
        <v>0</v>
      </c>
      <c r="AH55" s="36"/>
    </row>
    <row r="56" s="27" customFormat="true" ht="15" hidden="false" customHeight="false" outlineLevel="0" collapsed="false">
      <c r="B56" s="138" t="s">
        <v>57</v>
      </c>
      <c r="D56" s="137"/>
      <c r="E56" s="92"/>
      <c r="F56" s="106" t="n">
        <v>413973</v>
      </c>
      <c r="G56" s="97"/>
      <c r="H56" s="95"/>
      <c r="I56" s="106" t="n">
        <v>437618</v>
      </c>
      <c r="J56" s="97"/>
      <c r="K56" s="95"/>
      <c r="L56" s="106" t="n">
        <v>434773</v>
      </c>
      <c r="M56" s="97"/>
      <c r="N56" s="95"/>
      <c r="O56" s="106" t="n">
        <v>453846</v>
      </c>
      <c r="P56" s="97"/>
      <c r="Q56" s="95"/>
      <c r="R56" s="93" t="n">
        <f aca="false">O56</f>
        <v>453846</v>
      </c>
      <c r="S56" s="36"/>
      <c r="T56" s="92"/>
      <c r="U56" s="106" t="n">
        <v>458809</v>
      </c>
      <c r="V56" s="97"/>
      <c r="W56" s="95"/>
      <c r="X56" s="106" t="n">
        <v>469262</v>
      </c>
      <c r="Y56" s="97"/>
      <c r="Z56" s="95"/>
      <c r="AA56" s="106" t="n">
        <v>487679</v>
      </c>
      <c r="AB56" s="97"/>
      <c r="AC56" s="95"/>
      <c r="AD56" s="106"/>
      <c r="AE56" s="97"/>
      <c r="AF56" s="95"/>
      <c r="AG56" s="93" t="n">
        <f aca="false">AD56</f>
        <v>0</v>
      </c>
      <c r="AH56" s="36"/>
    </row>
    <row r="57" s="27" customFormat="true" ht="15" hidden="false" customHeight="false" outlineLevel="0" collapsed="false">
      <c r="B57" s="136" t="s">
        <v>58</v>
      </c>
      <c r="D57" s="137"/>
      <c r="E57" s="92"/>
      <c r="F57" s="106" t="n">
        <v>2266</v>
      </c>
      <c r="G57" s="97"/>
      <c r="H57" s="95"/>
      <c r="I57" s="106" t="n">
        <v>1854</v>
      </c>
      <c r="J57" s="97"/>
      <c r="K57" s="95"/>
      <c r="L57" s="106" t="n">
        <v>2483</v>
      </c>
      <c r="M57" s="97"/>
      <c r="N57" s="95"/>
      <c r="O57" s="106" t="n">
        <v>22271</v>
      </c>
      <c r="P57" s="97"/>
      <c r="Q57" s="95"/>
      <c r="R57" s="93" t="n">
        <f aca="false">O57</f>
        <v>22271</v>
      </c>
      <c r="S57" s="36"/>
      <c r="T57" s="92"/>
      <c r="U57" s="106" t="n">
        <v>22988</v>
      </c>
      <c r="V57" s="97"/>
      <c r="W57" s="95"/>
      <c r="X57" s="106" t="n">
        <v>22891</v>
      </c>
      <c r="Y57" s="97"/>
      <c r="Z57" s="95"/>
      <c r="AA57" s="106" t="n">
        <v>23072</v>
      </c>
      <c r="AB57" s="97"/>
      <c r="AC57" s="95"/>
      <c r="AD57" s="106"/>
      <c r="AE57" s="97"/>
      <c r="AF57" s="95"/>
      <c r="AG57" s="93" t="n">
        <f aca="false">AD57</f>
        <v>0</v>
      </c>
      <c r="AH57" s="36"/>
    </row>
    <row r="58" s="27" customFormat="true" ht="15" hidden="false" customHeight="false" outlineLevel="0" collapsed="false">
      <c r="B58" s="136" t="s">
        <v>59</v>
      </c>
      <c r="D58" s="137"/>
      <c r="E58" s="92"/>
      <c r="F58" s="106" t="n">
        <v>329115</v>
      </c>
      <c r="G58" s="97"/>
      <c r="H58" s="95"/>
      <c r="I58" s="106" t="n">
        <v>350070</v>
      </c>
      <c r="J58" s="97"/>
      <c r="K58" s="95"/>
      <c r="L58" s="106" t="n">
        <v>345310</v>
      </c>
      <c r="M58" s="97"/>
      <c r="N58" s="95"/>
      <c r="O58" s="106" t="n">
        <v>345118</v>
      </c>
      <c r="P58" s="97"/>
      <c r="Q58" s="95"/>
      <c r="R58" s="93" t="n">
        <f aca="false">O58</f>
        <v>345118</v>
      </c>
      <c r="S58" s="36"/>
      <c r="T58" s="92"/>
      <c r="U58" s="106" t="n">
        <v>344480</v>
      </c>
      <c r="V58" s="97"/>
      <c r="W58" s="95"/>
      <c r="X58" s="106" t="n">
        <v>351395</v>
      </c>
      <c r="Y58" s="97"/>
      <c r="Z58" s="95"/>
      <c r="AA58" s="106" t="n">
        <v>361530</v>
      </c>
      <c r="AB58" s="97"/>
      <c r="AC58" s="95"/>
      <c r="AD58" s="106"/>
      <c r="AE58" s="97"/>
      <c r="AF58" s="95"/>
      <c r="AG58" s="93" t="n">
        <f aca="false">AD58</f>
        <v>0</v>
      </c>
      <c r="AH58" s="36"/>
    </row>
    <row r="59" s="27" customFormat="true" ht="15" hidden="false" customHeight="false" outlineLevel="0" collapsed="false">
      <c r="B59" s="136" t="s">
        <v>60</v>
      </c>
      <c r="D59" s="137"/>
      <c r="E59" s="92"/>
      <c r="F59" s="106" t="n">
        <v>8679</v>
      </c>
      <c r="G59" s="97"/>
      <c r="H59" s="95"/>
      <c r="I59" s="106" t="n">
        <v>8373</v>
      </c>
      <c r="J59" s="97"/>
      <c r="K59" s="95"/>
      <c r="L59" s="106" t="n">
        <v>8172</v>
      </c>
      <c r="M59" s="97"/>
      <c r="N59" s="95"/>
      <c r="O59" s="106" t="n">
        <v>8168</v>
      </c>
      <c r="P59" s="97"/>
      <c r="Q59" s="95"/>
      <c r="R59" s="93" t="n">
        <f aca="false">O59</f>
        <v>8168</v>
      </c>
      <c r="S59" s="36"/>
      <c r="T59" s="92"/>
      <c r="U59" s="106" t="n">
        <v>8049</v>
      </c>
      <c r="V59" s="97"/>
      <c r="W59" s="95"/>
      <c r="X59" s="106" t="n">
        <v>7670</v>
      </c>
      <c r="Y59" s="97"/>
      <c r="Z59" s="95"/>
      <c r="AA59" s="106" t="n">
        <v>7525</v>
      </c>
      <c r="AB59" s="97"/>
      <c r="AC59" s="95"/>
      <c r="AD59" s="106"/>
      <c r="AE59" s="97"/>
      <c r="AF59" s="95"/>
      <c r="AG59" s="93" t="n">
        <f aca="false">AD59</f>
        <v>0</v>
      </c>
      <c r="AH59" s="36"/>
    </row>
    <row r="60" s="27" customFormat="true" ht="15" hidden="false" customHeight="false" outlineLevel="0" collapsed="false">
      <c r="B60" s="139" t="s">
        <v>61</v>
      </c>
      <c r="C60" s="140"/>
      <c r="D60" s="141"/>
      <c r="E60" s="92"/>
      <c r="F60" s="106" t="n">
        <f aca="false">F56-SUM(F57:F59)</f>
        <v>73913</v>
      </c>
      <c r="G60" s="97"/>
      <c r="H60" s="95"/>
      <c r="I60" s="106" t="n">
        <f aca="false">I56-SUM(I57:I59)</f>
        <v>77321</v>
      </c>
      <c r="J60" s="97"/>
      <c r="K60" s="95"/>
      <c r="L60" s="106" t="n">
        <f aca="false">L56-SUM(L57:L59)</f>
        <v>78808</v>
      </c>
      <c r="M60" s="97"/>
      <c r="N60" s="95"/>
      <c r="O60" s="106" t="n">
        <f aca="false">O56-SUM(O57:O59)</f>
        <v>78289</v>
      </c>
      <c r="P60" s="97"/>
      <c r="Q60" s="95"/>
      <c r="R60" s="93" t="n">
        <f aca="false">O60</f>
        <v>78289</v>
      </c>
      <c r="S60" s="36"/>
      <c r="T60" s="92"/>
      <c r="U60" s="106" t="n">
        <f aca="false">U56-SUM(U57:U59)</f>
        <v>83292</v>
      </c>
      <c r="V60" s="97"/>
      <c r="W60" s="95"/>
      <c r="X60" s="106" t="n">
        <f aca="false">X56-SUM(X57:X59)</f>
        <v>87306</v>
      </c>
      <c r="Y60" s="97"/>
      <c r="Z60" s="95"/>
      <c r="AA60" s="106" t="n">
        <f aca="false">AA56-SUM(AA57:AA59)</f>
        <v>95552</v>
      </c>
      <c r="AB60" s="97"/>
      <c r="AC60" s="95"/>
      <c r="AD60" s="106" t="n">
        <f aca="false">AD56-SUM(AD57:AD59)</f>
        <v>0</v>
      </c>
      <c r="AE60" s="97"/>
      <c r="AF60" s="95"/>
      <c r="AG60" s="93" t="n">
        <f aca="false">AD60</f>
        <v>0</v>
      </c>
      <c r="AH60" s="36"/>
    </row>
    <row r="61" s="27" customFormat="true" ht="17.25" hidden="false" customHeight="true" outlineLevel="0" collapsed="false">
      <c r="B61" s="142" t="s">
        <v>62</v>
      </c>
      <c r="C61" s="142"/>
      <c r="D61" s="142"/>
      <c r="E61" s="92"/>
      <c r="F61" s="266" t="n">
        <v>787631</v>
      </c>
      <c r="G61" s="111"/>
      <c r="H61" s="110"/>
      <c r="I61" s="266" t="n">
        <v>840010</v>
      </c>
      <c r="J61" s="111"/>
      <c r="K61" s="110"/>
      <c r="L61" s="266" t="n">
        <v>892729</v>
      </c>
      <c r="M61" s="111"/>
      <c r="N61" s="110"/>
      <c r="O61" s="266" t="n">
        <v>958671</v>
      </c>
      <c r="P61" s="111"/>
      <c r="Q61" s="110"/>
      <c r="R61" s="143" t="n">
        <f aca="false">O61</f>
        <v>958671</v>
      </c>
      <c r="S61" s="36"/>
      <c r="T61" s="92"/>
      <c r="U61" s="266" t="n">
        <v>998360</v>
      </c>
      <c r="V61" s="111"/>
      <c r="W61" s="110"/>
      <c r="X61" s="266" t="n">
        <v>1085897</v>
      </c>
      <c r="Y61" s="111"/>
      <c r="Z61" s="110"/>
      <c r="AA61" s="266" t="n">
        <v>1237017</v>
      </c>
      <c r="AB61" s="111"/>
      <c r="AC61" s="110"/>
      <c r="AD61" s="266"/>
      <c r="AE61" s="111"/>
      <c r="AF61" s="110"/>
      <c r="AG61" s="143" t="n">
        <f aca="false">AD61</f>
        <v>0</v>
      </c>
      <c r="AH61" s="36"/>
    </row>
    <row r="62" s="27" customFormat="true" ht="15" hidden="false" customHeight="false" outlineLevel="0" collapsed="false">
      <c r="B62" s="138" t="s">
        <v>63</v>
      </c>
      <c r="D62" s="137"/>
      <c r="E62" s="92"/>
      <c r="F62" s="106" t="n">
        <v>522807</v>
      </c>
      <c r="G62" s="97"/>
      <c r="H62" s="95"/>
      <c r="I62" s="106" t="n">
        <v>530463</v>
      </c>
      <c r="J62" s="97"/>
      <c r="K62" s="95"/>
      <c r="L62" s="106" t="n">
        <v>536538</v>
      </c>
      <c r="M62" s="97"/>
      <c r="N62" s="95"/>
      <c r="O62" s="106" t="n">
        <v>551819</v>
      </c>
      <c r="P62" s="97"/>
      <c r="Q62" s="95"/>
      <c r="R62" s="93" t="n">
        <f aca="false">O62</f>
        <v>551819</v>
      </c>
      <c r="S62" s="36"/>
      <c r="T62" s="92"/>
      <c r="U62" s="106" t="n">
        <v>580730</v>
      </c>
      <c r="V62" s="97"/>
      <c r="W62" s="95"/>
      <c r="X62" s="106" t="n">
        <v>644888</v>
      </c>
      <c r="Y62" s="97"/>
      <c r="Z62" s="95"/>
      <c r="AA62" s="106" t="n">
        <v>699987</v>
      </c>
      <c r="AB62" s="97"/>
      <c r="AC62" s="95"/>
      <c r="AD62" s="106"/>
      <c r="AE62" s="97"/>
      <c r="AF62" s="95"/>
      <c r="AG62" s="93" t="n">
        <f aca="false">AD62</f>
        <v>0</v>
      </c>
      <c r="AH62" s="36"/>
    </row>
    <row r="63" s="27" customFormat="true" ht="15" hidden="false" customHeight="false" outlineLevel="0" collapsed="false">
      <c r="B63" s="136" t="s">
        <v>119</v>
      </c>
      <c r="D63" s="137"/>
      <c r="E63" s="92"/>
      <c r="F63" s="106" t="n">
        <v>56049</v>
      </c>
      <c r="G63" s="97"/>
      <c r="H63" s="95"/>
      <c r="I63" s="106" t="n">
        <v>50239</v>
      </c>
      <c r="J63" s="97"/>
      <c r="K63" s="95"/>
      <c r="L63" s="106" t="n">
        <v>58449</v>
      </c>
      <c r="M63" s="97"/>
      <c r="N63" s="95"/>
      <c r="O63" s="106" t="n">
        <v>53529</v>
      </c>
      <c r="P63" s="97"/>
      <c r="Q63" s="95"/>
      <c r="R63" s="93" t="n">
        <f aca="false">O63</f>
        <v>53529</v>
      </c>
      <c r="S63" s="36"/>
      <c r="T63" s="92"/>
      <c r="U63" s="106" t="n">
        <v>59867</v>
      </c>
      <c r="V63" s="97"/>
      <c r="W63" s="95"/>
      <c r="X63" s="106" t="n">
        <v>20738</v>
      </c>
      <c r="Y63" s="97"/>
      <c r="Z63" s="95"/>
      <c r="AA63" s="106" t="n">
        <v>72090</v>
      </c>
      <c r="AB63" s="97"/>
      <c r="AC63" s="95"/>
      <c r="AD63" s="106"/>
      <c r="AE63" s="97"/>
      <c r="AF63" s="95"/>
      <c r="AG63" s="93" t="n">
        <f aca="false">AD63</f>
        <v>0</v>
      </c>
      <c r="AH63" s="36"/>
    </row>
    <row r="64" s="27" customFormat="true" ht="15" hidden="false" customHeight="false" outlineLevel="0" collapsed="false">
      <c r="B64" s="136" t="s">
        <v>65</v>
      </c>
      <c r="D64" s="137"/>
      <c r="E64" s="92"/>
      <c r="F64" s="106" t="n">
        <v>108393</v>
      </c>
      <c r="G64" s="97"/>
      <c r="H64" s="95"/>
      <c r="I64" s="106" t="n">
        <v>108292</v>
      </c>
      <c r="J64" s="97"/>
      <c r="K64" s="95"/>
      <c r="L64" s="106" t="n">
        <v>90684</v>
      </c>
      <c r="M64" s="97"/>
      <c r="N64" s="95"/>
      <c r="O64" s="106" t="n">
        <v>86433</v>
      </c>
      <c r="P64" s="97"/>
      <c r="Q64" s="95"/>
      <c r="R64" s="93" t="n">
        <f aca="false">O64</f>
        <v>86433</v>
      </c>
      <c r="S64" s="36"/>
      <c r="T64" s="92"/>
      <c r="U64" s="106" t="n">
        <v>94358</v>
      </c>
      <c r="V64" s="97"/>
      <c r="W64" s="95"/>
      <c r="X64" s="106" t="n">
        <v>110836</v>
      </c>
      <c r="Y64" s="97"/>
      <c r="Z64" s="95"/>
      <c r="AA64" s="106" t="n">
        <v>108554</v>
      </c>
      <c r="AB64" s="97"/>
      <c r="AC64" s="95"/>
      <c r="AD64" s="106"/>
      <c r="AE64" s="97"/>
      <c r="AF64" s="95"/>
      <c r="AG64" s="93" t="n">
        <f aca="false">AD64</f>
        <v>0</v>
      </c>
      <c r="AH64" s="36"/>
    </row>
    <row r="65" s="27" customFormat="true" ht="15" hidden="false" customHeight="false" outlineLevel="0" collapsed="false">
      <c r="B65" s="136" t="s">
        <v>66</v>
      </c>
      <c r="D65" s="137"/>
      <c r="E65" s="92"/>
      <c r="F65" s="106" t="n">
        <v>10441</v>
      </c>
      <c r="G65" s="97"/>
      <c r="H65" s="95"/>
      <c r="I65" s="106" t="n">
        <v>12512</v>
      </c>
      <c r="J65" s="97"/>
      <c r="K65" s="95"/>
      <c r="L65" s="106" t="n">
        <v>12321</v>
      </c>
      <c r="M65" s="97"/>
      <c r="N65" s="95"/>
      <c r="O65" s="106" t="n">
        <v>42403</v>
      </c>
      <c r="P65" s="97"/>
      <c r="Q65" s="95"/>
      <c r="R65" s="93" t="n">
        <f aca="false">O65</f>
        <v>42403</v>
      </c>
      <c r="S65" s="36"/>
      <c r="T65" s="92"/>
      <c r="U65" s="106" t="n">
        <v>28021</v>
      </c>
      <c r="V65" s="97"/>
      <c r="W65" s="95"/>
      <c r="X65" s="106" t="n">
        <v>43958</v>
      </c>
      <c r="Y65" s="97"/>
      <c r="Z65" s="95"/>
      <c r="AA65" s="106" t="n">
        <v>62982</v>
      </c>
      <c r="AB65" s="97"/>
      <c r="AC65" s="95"/>
      <c r="AD65" s="106"/>
      <c r="AE65" s="97"/>
      <c r="AF65" s="95"/>
      <c r="AG65" s="93" t="n">
        <f aca="false">AD65</f>
        <v>0</v>
      </c>
      <c r="AH65" s="36"/>
    </row>
    <row r="66" s="27" customFormat="true" ht="15" hidden="false" customHeight="false" outlineLevel="0" collapsed="false">
      <c r="B66" s="136" t="s">
        <v>67</v>
      </c>
      <c r="D66" s="137"/>
      <c r="E66" s="92"/>
      <c r="F66" s="106" t="n">
        <f aca="false">F62-SUM(F63:F65)</f>
        <v>347924</v>
      </c>
      <c r="G66" s="97"/>
      <c r="H66" s="95"/>
      <c r="I66" s="106" t="n">
        <f aca="false">I62-SUM(I63:I65)</f>
        <v>359420</v>
      </c>
      <c r="J66" s="97"/>
      <c r="K66" s="95"/>
      <c r="L66" s="106" t="n">
        <f aca="false">L62-SUM(L63:L65)</f>
        <v>375084</v>
      </c>
      <c r="M66" s="97"/>
      <c r="N66" s="95"/>
      <c r="O66" s="106" t="n">
        <f aca="false">O62-SUM(O63:O65)</f>
        <v>369454</v>
      </c>
      <c r="P66" s="97"/>
      <c r="Q66" s="95"/>
      <c r="R66" s="93" t="n">
        <f aca="false">O66</f>
        <v>369454</v>
      </c>
      <c r="S66" s="36"/>
      <c r="T66" s="92"/>
      <c r="U66" s="106" t="n">
        <f aca="false">U62-SUM(U63:U65)</f>
        <v>398484</v>
      </c>
      <c r="V66" s="97"/>
      <c r="W66" s="95"/>
      <c r="X66" s="106" t="n">
        <f aca="false">X62-SUM(X63:X65)</f>
        <v>469356</v>
      </c>
      <c r="Y66" s="97"/>
      <c r="Z66" s="95"/>
      <c r="AA66" s="106" t="n">
        <f aca="false">AA62-SUM(AA63:AA65)</f>
        <v>456361</v>
      </c>
      <c r="AB66" s="97"/>
      <c r="AC66" s="95"/>
      <c r="AD66" s="106" t="n">
        <f aca="false">AD62-SUM(AD63:AD65)</f>
        <v>0</v>
      </c>
      <c r="AE66" s="97"/>
      <c r="AF66" s="95"/>
      <c r="AG66" s="93" t="n">
        <f aca="false">AD66</f>
        <v>0</v>
      </c>
      <c r="AH66" s="36"/>
    </row>
    <row r="67" s="27" customFormat="true" ht="15" hidden="false" customHeight="false" outlineLevel="0" collapsed="false">
      <c r="B67" s="138" t="s">
        <v>68</v>
      </c>
      <c r="D67" s="137"/>
      <c r="E67" s="92"/>
      <c r="F67" s="106" t="n">
        <v>188496</v>
      </c>
      <c r="G67" s="97"/>
      <c r="H67" s="95"/>
      <c r="I67" s="106" t="n">
        <v>213542</v>
      </c>
      <c r="J67" s="97"/>
      <c r="K67" s="95"/>
      <c r="L67" s="106" t="n">
        <v>212795</v>
      </c>
      <c r="M67" s="97"/>
      <c r="N67" s="95"/>
      <c r="O67" s="106" t="n">
        <v>218352</v>
      </c>
      <c r="P67" s="97"/>
      <c r="Q67" s="95"/>
      <c r="R67" s="93" t="n">
        <f aca="false">O67</f>
        <v>218352</v>
      </c>
      <c r="S67" s="36"/>
      <c r="T67" s="92"/>
      <c r="U67" s="106" t="n">
        <v>222544</v>
      </c>
      <c r="V67" s="97"/>
      <c r="W67" s="95"/>
      <c r="X67" s="106" t="n">
        <v>215281</v>
      </c>
      <c r="Y67" s="97"/>
      <c r="Z67" s="95"/>
      <c r="AA67" s="106" t="n">
        <v>277989</v>
      </c>
      <c r="AB67" s="97"/>
      <c r="AC67" s="95"/>
      <c r="AD67" s="106"/>
      <c r="AE67" s="97"/>
      <c r="AF67" s="95"/>
      <c r="AG67" s="93" t="n">
        <f aca="false">AD67</f>
        <v>0</v>
      </c>
      <c r="AH67" s="36"/>
    </row>
    <row r="68" s="27" customFormat="true" ht="15" hidden="false" customHeight="false" outlineLevel="0" collapsed="false">
      <c r="B68" s="136" t="s">
        <v>101</v>
      </c>
      <c r="D68" s="137"/>
      <c r="E68" s="92"/>
      <c r="F68" s="106" t="n">
        <v>162205</v>
      </c>
      <c r="G68" s="97"/>
      <c r="H68" s="95"/>
      <c r="I68" s="106" t="n">
        <v>183010</v>
      </c>
      <c r="J68" s="97"/>
      <c r="K68" s="95"/>
      <c r="L68" s="106" t="n">
        <v>179864</v>
      </c>
      <c r="M68" s="97"/>
      <c r="N68" s="95"/>
      <c r="O68" s="106" t="n">
        <v>148560</v>
      </c>
      <c r="P68" s="97"/>
      <c r="Q68" s="95"/>
      <c r="R68" s="93" t="n">
        <f aca="false">O68</f>
        <v>148560</v>
      </c>
      <c r="S68" s="36"/>
      <c r="T68" s="92"/>
      <c r="U68" s="106" t="n">
        <v>148392</v>
      </c>
      <c r="V68" s="97"/>
      <c r="W68" s="95"/>
      <c r="X68" s="106" t="n">
        <v>133238</v>
      </c>
      <c r="Y68" s="97"/>
      <c r="Z68" s="95"/>
      <c r="AA68" s="106" t="n">
        <v>131036</v>
      </c>
      <c r="AB68" s="97"/>
      <c r="AC68" s="95"/>
      <c r="AD68" s="106"/>
      <c r="AE68" s="97"/>
      <c r="AF68" s="95"/>
      <c r="AG68" s="93" t="n">
        <f aca="false">AD68</f>
        <v>0</v>
      </c>
      <c r="AH68" s="36"/>
    </row>
    <row r="69" s="27" customFormat="true" ht="15" hidden="false" customHeight="false" outlineLevel="0" collapsed="false">
      <c r="B69" s="136" t="s">
        <v>120</v>
      </c>
      <c r="D69" s="137"/>
      <c r="E69" s="92"/>
      <c r="F69" s="106" t="n">
        <v>0</v>
      </c>
      <c r="G69" s="97"/>
      <c r="H69" s="95"/>
      <c r="I69" s="106" t="n">
        <v>0</v>
      </c>
      <c r="J69" s="97"/>
      <c r="K69" s="95"/>
      <c r="L69" s="106" t="n">
        <v>0</v>
      </c>
      <c r="M69" s="97"/>
      <c r="N69" s="95"/>
      <c r="O69" s="106" t="n">
        <v>48796</v>
      </c>
      <c r="P69" s="97"/>
      <c r="Q69" s="95"/>
      <c r="R69" s="93" t="n">
        <f aca="false">O69</f>
        <v>48796</v>
      </c>
      <c r="S69" s="36"/>
      <c r="T69" s="92"/>
      <c r="U69" s="106" t="n">
        <v>47130</v>
      </c>
      <c r="V69" s="97"/>
      <c r="W69" s="95"/>
      <c r="X69" s="106" t="n">
        <v>47463</v>
      </c>
      <c r="Y69" s="97"/>
      <c r="Z69" s="95"/>
      <c r="AA69" s="106" t="n">
        <v>106966</v>
      </c>
      <c r="AB69" s="97"/>
      <c r="AC69" s="95"/>
      <c r="AD69" s="106"/>
      <c r="AE69" s="97"/>
      <c r="AF69" s="95"/>
      <c r="AG69" s="93" t="n">
        <f aca="false">AD69</f>
        <v>0</v>
      </c>
      <c r="AH69" s="36"/>
    </row>
    <row r="70" s="27" customFormat="true" ht="15" hidden="false" customHeight="false" outlineLevel="0" collapsed="false">
      <c r="B70" s="136" t="s">
        <v>71</v>
      </c>
      <c r="D70" s="137"/>
      <c r="E70" s="92"/>
      <c r="F70" s="106" t="n">
        <f aca="false">F67-SUM(F68:F69)</f>
        <v>26291</v>
      </c>
      <c r="G70" s="97"/>
      <c r="H70" s="95"/>
      <c r="I70" s="106" t="n">
        <f aca="false">I67-SUM(I68:I69)</f>
        <v>30532</v>
      </c>
      <c r="J70" s="97"/>
      <c r="K70" s="95"/>
      <c r="L70" s="106" t="n">
        <f aca="false">L67-SUM(L68:L69)</f>
        <v>32931</v>
      </c>
      <c r="M70" s="97"/>
      <c r="N70" s="95"/>
      <c r="O70" s="106" t="n">
        <f aca="false">O67-SUM(O68:O69)</f>
        <v>20996</v>
      </c>
      <c r="P70" s="97"/>
      <c r="Q70" s="95"/>
      <c r="R70" s="93" t="n">
        <f aca="false">O70</f>
        <v>20996</v>
      </c>
      <c r="S70" s="36"/>
      <c r="T70" s="92"/>
      <c r="U70" s="106" t="n">
        <f aca="false">U67-SUM(U68:U69)</f>
        <v>27022</v>
      </c>
      <c r="V70" s="97"/>
      <c r="W70" s="95"/>
      <c r="X70" s="106" t="n">
        <f aca="false">X67-SUM(X68:X69)</f>
        <v>34580</v>
      </c>
      <c r="Y70" s="97"/>
      <c r="Z70" s="95"/>
      <c r="AA70" s="106" t="n">
        <f aca="false">AA67-SUM(AA68:AA69)</f>
        <v>39987</v>
      </c>
      <c r="AB70" s="97"/>
      <c r="AC70" s="95"/>
      <c r="AD70" s="106" t="n">
        <f aca="false">AD67-SUM(AD68:AD69)</f>
        <v>0</v>
      </c>
      <c r="AE70" s="97"/>
      <c r="AF70" s="95"/>
      <c r="AG70" s="93" t="n">
        <f aca="false">AD70</f>
        <v>0</v>
      </c>
      <c r="AH70" s="36"/>
    </row>
    <row r="71" s="27" customFormat="true" ht="15.75" hidden="false" customHeight="true" outlineLevel="0" collapsed="false">
      <c r="B71" s="144" t="s">
        <v>72</v>
      </c>
      <c r="C71" s="145"/>
      <c r="D71" s="146"/>
      <c r="E71" s="149"/>
      <c r="F71" s="177" t="n">
        <v>76329</v>
      </c>
      <c r="G71" s="130"/>
      <c r="H71" s="147"/>
      <c r="I71" s="177" t="n">
        <v>96005</v>
      </c>
      <c r="J71" s="130"/>
      <c r="K71" s="147"/>
      <c r="L71" s="177" t="n">
        <v>143396</v>
      </c>
      <c r="M71" s="130"/>
      <c r="N71" s="147"/>
      <c r="O71" s="177" t="n">
        <v>188500</v>
      </c>
      <c r="P71" s="130"/>
      <c r="Q71" s="147"/>
      <c r="R71" s="148" t="n">
        <f aca="false">O71</f>
        <v>188500</v>
      </c>
      <c r="S71" s="41"/>
      <c r="T71" s="149"/>
      <c r="U71" s="177" t="n">
        <v>195086</v>
      </c>
      <c r="V71" s="130"/>
      <c r="W71" s="147"/>
      <c r="X71" s="177" t="n">
        <v>225728</v>
      </c>
      <c r="Y71" s="130"/>
      <c r="Z71" s="147"/>
      <c r="AA71" s="177" t="n">
        <v>259041</v>
      </c>
      <c r="AB71" s="130"/>
      <c r="AC71" s="147"/>
      <c r="AD71" s="177"/>
      <c r="AE71" s="130"/>
      <c r="AF71" s="147"/>
      <c r="AG71" s="148" t="n">
        <f aca="false">AD71</f>
        <v>0</v>
      </c>
      <c r="AH71" s="41"/>
    </row>
    <row r="72" s="5" customFormat="true" ht="15" hidden="false" customHeight="false" outlineLevel="0" collapsed="false">
      <c r="F72" s="150" t="b">
        <f aca="false">ROUND(F61,0)=ROUND(F50,0)</f>
        <v>1</v>
      </c>
      <c r="G72" s="6"/>
      <c r="I72" s="150" t="b">
        <f aca="false">ROUND(I61,0)=ROUND(I50,0)</f>
        <v>1</v>
      </c>
      <c r="J72" s="6"/>
      <c r="L72" s="150" t="b">
        <f aca="false">ROUND(L61,0)=ROUND(L50,0)</f>
        <v>1</v>
      </c>
      <c r="M72" s="6"/>
      <c r="O72" s="150" t="b">
        <f aca="false">ROUND(O61,0)=ROUND(O50,0)</f>
        <v>1</v>
      </c>
      <c r="P72" s="6"/>
      <c r="R72" s="150" t="b">
        <f aca="false">ROUND(R61,0)=ROUND(R50,0)</f>
        <v>1</v>
      </c>
      <c r="U72" s="150" t="b">
        <f aca="false">ROUND(U61,0)=ROUND(U50,0)</f>
        <v>1</v>
      </c>
      <c r="V72" s="6"/>
      <c r="X72" s="150" t="b">
        <f aca="false">ROUND(X61,0)=ROUND(X50,0)</f>
        <v>1</v>
      </c>
      <c r="Y72" s="6"/>
      <c r="AA72" s="150" t="b">
        <f aca="false">ROUND(AA61,0)=ROUND(AA50,0)</f>
        <v>1</v>
      </c>
      <c r="AB72" s="6"/>
      <c r="AD72" s="150" t="b">
        <f aca="false">ROUND(AD61,0)=ROUND(AD50,0)</f>
        <v>1</v>
      </c>
      <c r="AE72" s="6"/>
      <c r="AG72" s="150" t="b">
        <f aca="false">ROUND(AG61,0)=ROUND(AG50,0)</f>
        <v>1</v>
      </c>
    </row>
    <row r="73" customFormat="false" ht="15" hidden="false" customHeight="false" outlineLevel="0" collapsed="false">
      <c r="F73" s="151" t="n">
        <f aca="false">(F64+F65+F68+F69)-F52</f>
        <v>140471</v>
      </c>
      <c r="I73" s="151" t="n">
        <f aca="false">(I64+I65+I68+I69)-I52</f>
        <v>137141</v>
      </c>
      <c r="L73" s="151" t="n">
        <f aca="false">(L64+L65+L68+L69)-L52</f>
        <v>53425</v>
      </c>
      <c r="O73" s="151" t="n">
        <f aca="false">(O64+O65+O68+O69)-O52</f>
        <v>43600</v>
      </c>
      <c r="R73" s="151" t="n">
        <f aca="false">(R64+R65+R68+R69)-R52</f>
        <v>43600</v>
      </c>
      <c r="U73" s="151" t="n">
        <f aca="false">(U64+U65+U68+U69)-U52</f>
        <v>16149</v>
      </c>
      <c r="X73" s="151" t="n">
        <f aca="false">(X64+X65+X68+X69)-X52</f>
        <v>62501</v>
      </c>
      <c r="AA73" s="151" t="n">
        <f aca="false">(AA64+AA65+AA68+AA69)-AA52</f>
        <v>88947</v>
      </c>
      <c r="AD73" s="151" t="n">
        <f aca="false">(AD64+AD65+AD68+AD69)-AD52</f>
        <v>0</v>
      </c>
    </row>
    <row r="74" s="3" customFormat="true" ht="15" hidden="false" customHeight="false" outlineLevel="0" collapsed="false">
      <c r="B74" s="3" t="s">
        <v>112</v>
      </c>
      <c r="G74" s="4"/>
      <c r="J74" s="4"/>
      <c r="M74" s="4"/>
      <c r="P74" s="4"/>
      <c r="V74" s="4"/>
      <c r="Y74" s="4"/>
      <c r="AB74" s="4"/>
      <c r="AE74" s="4"/>
    </row>
    <row r="75" customFormat="false" ht="13.5" hidden="false" customHeight="true" outlineLevel="0" collapsed="false">
      <c r="B75" s="1" t="s">
        <v>121</v>
      </c>
    </row>
    <row r="76" customFormat="false" ht="13.5" hidden="false" customHeight="true" outlineLevel="0" collapsed="false">
      <c r="B76" s="1" t="s">
        <v>122</v>
      </c>
    </row>
    <row r="77" customFormat="false" ht="13.5" hidden="false" customHeight="true" outlineLevel="0" collapsed="false">
      <c r="B77" s="291" t="s">
        <v>123</v>
      </c>
      <c r="C77" s="292"/>
      <c r="D77" s="292"/>
    </row>
    <row r="78" customFormat="false" ht="13.5" hidden="false" customHeight="true" outlineLevel="0" collapsed="false">
      <c r="B78" s="291"/>
      <c r="C78" s="292"/>
      <c r="D78" s="292"/>
    </row>
    <row r="79" customFormat="false" ht="13.5" hidden="false" customHeight="true" outlineLevel="0" collapsed="false">
      <c r="B79" s="291"/>
      <c r="C79" s="292"/>
      <c r="D79" s="292"/>
    </row>
    <row r="80" customFormat="false" ht="13.5" hidden="false" customHeight="true" outlineLevel="0" collapsed="false">
      <c r="B80" s="291"/>
      <c r="C80" s="292"/>
      <c r="D80" s="292"/>
    </row>
    <row r="81" customFormat="false" ht="13.5" hidden="false" customHeight="true" outlineLevel="0" collapsed="false">
      <c r="B81" s="291"/>
      <c r="C81" s="292"/>
      <c r="D81" s="292"/>
    </row>
    <row r="82" customFormat="false" ht="12.75" hidden="false" customHeight="true" outlineLevel="0" collapsed="false">
      <c r="B82" s="3" t="s">
        <v>115</v>
      </c>
      <c r="C82" s="291"/>
      <c r="D82" s="291"/>
    </row>
    <row r="83" customFormat="false" ht="15" hidden="false" customHeight="false" outlineLevel="0" collapsed="false">
      <c r="B83" s="1" t="s">
        <v>124</v>
      </c>
      <c r="C83" s="292"/>
      <c r="D83" s="292"/>
    </row>
    <row r="84" customFormat="false" ht="15" hidden="false" customHeight="false" outlineLevel="0" collapsed="false">
      <c r="B84" s="1" t="s">
        <v>125</v>
      </c>
      <c r="C84" s="292"/>
      <c r="D84" s="292"/>
    </row>
    <row r="85" customFormat="false" ht="15" hidden="false" customHeight="false" outlineLevel="0" collapsed="false">
      <c r="B85" s="291"/>
      <c r="C85" s="292"/>
      <c r="D85" s="292"/>
    </row>
    <row r="86" customFormat="false" ht="15" hidden="false" customHeight="false" outlineLevel="0" collapsed="false">
      <c r="B86" s="291"/>
      <c r="C86" s="292"/>
      <c r="D86" s="292"/>
    </row>
  </sheetData>
  <mergeCells count="32">
    <mergeCell ref="B4:D4"/>
    <mergeCell ref="E4:S4"/>
    <mergeCell ref="T4:AH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B8:D8"/>
    <mergeCell ref="B9:D9"/>
    <mergeCell ref="B10:D10"/>
    <mergeCell ref="B11:D11"/>
    <mergeCell ref="B14:B16"/>
    <mergeCell ref="B17:B19"/>
    <mergeCell ref="B20:B22"/>
    <mergeCell ref="B23:B25"/>
    <mergeCell ref="B26:C27"/>
    <mergeCell ref="B28:C29"/>
    <mergeCell ref="B32:D32"/>
    <mergeCell ref="B33:D33"/>
    <mergeCell ref="B34:D34"/>
    <mergeCell ref="B37:D37"/>
    <mergeCell ref="B40:D40"/>
    <mergeCell ref="B44:D44"/>
    <mergeCell ref="B46:D46"/>
    <mergeCell ref="B50:D50"/>
    <mergeCell ref="B61:D6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2020-08-19T07:27:28Z</dcterms:created>
  <dc:creator>EQP</dc:creator>
  <dc:description/>
  <dc:language>ko-KR</dc:language>
  <cp:lastModifiedBy>Isaac Hwang</cp:lastModifiedBy>
  <cp:lastPrinted>2020-08-19T08:34:25Z</cp:lastPrinted>
  <dcterms:modified xsi:type="dcterms:W3CDTF">2026-06-12T02:32:12Z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{A8120E43-0B9A-4A4C-987D-4870199DA536}</vt:lpwstr>
  </property>
</Properties>
</file>