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15552" windowHeight="8892" tabRatio="600" firstSheet="0" activeTab="0" autoFilterDateGrouping="1"/>
  </bookViews>
  <sheets>
    <sheet xmlns:r="http://schemas.openxmlformats.org/officeDocument/2006/relationships" name="Sheet1" sheetId="1" state="visible" r:id="rId1"/>
    <sheet xmlns:r="http://schemas.openxmlformats.org/officeDocument/2006/relationships" name="Inputs" sheetId="2" state="visible" r:id="rId2"/>
  </sheets>
  <definedNames/>
  <calcPr calcId="162913" fullCalcOnLoad="1" iterate="1"/>
</workbook>
</file>

<file path=xl/styles.xml><?xml version="1.0" encoding="utf-8"?>
<styleSheet xmlns="http://schemas.openxmlformats.org/spreadsheetml/2006/main">
  <numFmts count="3">
    <numFmt numFmtId="164" formatCode="#,##0_);\(#,##0\)"/>
    <numFmt numFmtId="165" formatCode="0.0%"/>
    <numFmt numFmtId="166" formatCode="0.0&quot;x&quot;"/>
  </numFmts>
  <fonts count="15">
    <font>
      <name val="맑은 고딕"/>
      <charset val="129"/>
      <family val="2"/>
      <color theme="1"/>
      <sz val="11"/>
      <scheme val="minor"/>
    </font>
    <font>
      <name val="맑은 고딕"/>
      <charset val="129"/>
      <family val="2"/>
      <color theme="1"/>
      <sz val="11"/>
      <scheme val="minor"/>
    </font>
    <font>
      <name val="Arial"/>
      <family val="2"/>
      <color theme="1"/>
      <sz val="10"/>
    </font>
    <font>
      <name val="맑은 고딕"/>
      <charset val="129"/>
      <family val="2"/>
      <sz val="8"/>
      <scheme val="minor"/>
    </font>
    <font>
      <name val="Arial"/>
      <family val="2"/>
      <color rgb="FF0070C0"/>
      <sz val="10"/>
    </font>
    <font>
      <name val="Arial"/>
      <family val="2"/>
      <i val="1"/>
      <color theme="1"/>
      <sz val="10"/>
    </font>
    <font>
      <name val="Arial"/>
      <family val="2"/>
      <i val="1"/>
      <color rgb="FF0070C0"/>
      <sz val="10"/>
    </font>
    <font>
      <name val="Arial"/>
      <family val="2"/>
      <b val="1"/>
      <color theme="1"/>
      <sz val="10"/>
    </font>
    <font>
      <name val="맑은 고딕"/>
      <charset val="129"/>
      <family val="3"/>
      <color theme="1"/>
      <sz val="10"/>
    </font>
    <font>
      <name val="Arial"/>
      <family val="2"/>
      <sz val="10"/>
    </font>
    <font>
      <name val="Arial"/>
      <family val="2"/>
      <i val="1"/>
      <sz val="10"/>
    </font>
    <font>
      <name val="Arial"/>
      <family val="2"/>
      <b val="1"/>
      <i val="1"/>
      <color rgb="FF0070C0"/>
      <sz val="10"/>
    </font>
    <font>
      <name val="Arial"/>
      <family val="2"/>
      <b val="1"/>
      <i val="1"/>
      <color theme="1"/>
      <sz val="10"/>
    </font>
    <font>
      <name val="Arial"/>
      <family val="2"/>
      <color theme="1"/>
      <sz val="10"/>
      <u val="single"/>
    </font>
    <font>
      <name val="Arial"/>
      <family val="2"/>
      <color theme="0"/>
      <sz val="10"/>
    </font>
  </fonts>
  <fills count="3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1" fillId="0" borderId="0" applyAlignment="1">
      <alignment vertical="center"/>
    </xf>
    <xf numFmtId="9" fontId="1" fillId="0" borderId="0" applyAlignment="1">
      <alignment vertical="center"/>
    </xf>
  </cellStyleXfs>
  <cellXfs count="59">
    <xf numFmtId="0" fontId="0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2" fillId="0" borderId="1" applyAlignment="1" pivotButton="0" quotePrefix="0" xfId="0">
      <alignment horizontal="center" vertical="center"/>
    </xf>
    <xf numFmtId="164" fontId="2" fillId="0" borderId="0" applyAlignment="1" pivotButton="0" quotePrefix="0" xfId="0">
      <alignment vertical="center"/>
    </xf>
    <xf numFmtId="164" fontId="2" fillId="0" borderId="2" applyAlignment="1" pivotButton="0" quotePrefix="0" xfId="0">
      <alignment vertical="center"/>
    </xf>
    <xf numFmtId="164" fontId="2" fillId="0" borderId="0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165" fontId="6" fillId="0" borderId="0" applyAlignment="1" pivotButton="0" quotePrefix="0" xfId="0">
      <alignment vertical="center"/>
    </xf>
    <xf numFmtId="0" fontId="7" fillId="0" borderId="0" applyAlignment="1" pivotButton="0" quotePrefix="0" xfId="0">
      <alignment vertical="center"/>
    </xf>
    <xf numFmtId="165" fontId="5" fillId="0" borderId="0" applyAlignment="1" pivotButton="0" quotePrefix="0" xfId="1">
      <alignment vertical="center"/>
    </xf>
    <xf numFmtId="164" fontId="2" fillId="2" borderId="0" applyAlignment="1" pivotButton="0" quotePrefix="0" xfId="0">
      <alignment vertical="center"/>
    </xf>
    <xf numFmtId="164" fontId="2" fillId="2" borderId="0" applyAlignment="1" pivotButton="0" quotePrefix="0" xfId="0">
      <alignment vertical="center"/>
    </xf>
    <xf numFmtId="164" fontId="4" fillId="2" borderId="0" applyAlignment="1" pivotButton="0" quotePrefix="0" xfId="0">
      <alignment vertical="center"/>
    </xf>
    <xf numFmtId="165" fontId="6" fillId="2" borderId="0" applyAlignment="1" pivotButton="0" quotePrefix="0" xfId="0">
      <alignment vertical="center"/>
    </xf>
    <xf numFmtId="164" fontId="4" fillId="2" borderId="0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0" fontId="6" fillId="2" borderId="0" applyAlignment="1" pivotButton="0" quotePrefix="0" xfId="0">
      <alignment vertical="center"/>
    </xf>
    <xf numFmtId="9" fontId="6" fillId="0" borderId="0" applyAlignment="1" pivotButton="0" quotePrefix="0" xfId="1">
      <alignment vertical="center"/>
    </xf>
    <xf numFmtId="0" fontId="5" fillId="0" borderId="0" applyAlignment="1" pivotButton="0" quotePrefix="0" xfId="0">
      <alignment vertical="center"/>
    </xf>
    <xf numFmtId="164" fontId="6" fillId="0" borderId="0" applyAlignment="1" pivotButton="0" quotePrefix="0" xfId="0">
      <alignment vertical="center"/>
    </xf>
    <xf numFmtId="164" fontId="9" fillId="0" borderId="0" applyAlignment="1" pivotButton="0" quotePrefix="0" xfId="0">
      <alignment vertical="center"/>
    </xf>
    <xf numFmtId="0" fontId="2" fillId="0" borderId="0" applyAlignment="1" pivotButton="0" quotePrefix="0" xfId="0">
      <alignment horizontal="left" vertical="center"/>
    </xf>
    <xf numFmtId="165" fontId="10" fillId="0" borderId="0" applyAlignment="1" pivotButton="0" quotePrefix="0" xfId="1">
      <alignment vertical="center"/>
    </xf>
    <xf numFmtId="165" fontId="12" fillId="0" borderId="0" applyAlignment="1" pivotButton="0" quotePrefix="0" xfId="0">
      <alignment vertical="center"/>
    </xf>
    <xf numFmtId="165" fontId="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165" fontId="14" fillId="0" borderId="0" applyAlignment="1" pivotButton="0" quotePrefix="0" xfId="0">
      <alignment vertical="center"/>
    </xf>
    <xf numFmtId="165" fontId="5" fillId="0" borderId="0" applyAlignment="1" pivotButton="0" quotePrefix="0" xfId="0">
      <alignment vertical="center"/>
    </xf>
    <xf numFmtId="166" fontId="10" fillId="0" borderId="0" applyAlignment="1" pivotButton="0" quotePrefix="0" xfId="0">
      <alignment vertical="center"/>
    </xf>
    <xf numFmtId="165" fontId="5" fillId="0" borderId="2" applyAlignment="1" pivotButton="0" quotePrefix="0" xfId="1">
      <alignment vertical="center"/>
    </xf>
    <xf numFmtId="165" fontId="5" fillId="0" borderId="0" applyAlignment="1" pivotButton="0" quotePrefix="0" xfId="1">
      <alignment vertical="center"/>
    </xf>
    <xf numFmtId="165" fontId="5" fillId="0" borderId="3" applyAlignment="1" pivotButton="0" quotePrefix="0" xfId="1">
      <alignment vertical="center"/>
    </xf>
    <xf numFmtId="165" fontId="5" fillId="0" borderId="4" applyAlignment="1" pivotButton="0" quotePrefix="0" xfId="1">
      <alignment vertical="center"/>
    </xf>
    <xf numFmtId="165" fontId="10" fillId="2" borderId="0" applyAlignment="1" pivotButton="0" quotePrefix="0" xfId="0">
      <alignment vertical="center"/>
    </xf>
    <xf numFmtId="9" fontId="11" fillId="2" borderId="0" applyAlignment="1" pivotButton="0" quotePrefix="0" xfId="1">
      <alignment vertical="center"/>
    </xf>
    <xf numFmtId="166" fontId="11" fillId="2" borderId="0" applyAlignment="1" pivotButton="0" quotePrefix="0" xfId="0">
      <alignment vertical="center"/>
    </xf>
    <xf numFmtId="165" fontId="10" fillId="0" borderId="0" applyAlignment="1" pivotButton="0" quotePrefix="0" xfId="1">
      <alignment vertical="center"/>
    </xf>
    <xf numFmtId="165" fontId="6" fillId="2" borderId="0" applyAlignment="1" pivotButton="0" quotePrefix="0" xfId="0">
      <alignment vertical="center"/>
    </xf>
    <xf numFmtId="165" fontId="10" fillId="2" borderId="0" applyAlignment="1" pivotButton="0" quotePrefix="0" xfId="0">
      <alignment vertical="center"/>
    </xf>
    <xf numFmtId="165" fontId="6" fillId="0" borderId="0" applyAlignment="1" pivotButton="0" quotePrefix="0" xfId="0">
      <alignment vertical="center"/>
    </xf>
    <xf numFmtId="164" fontId="6" fillId="0" borderId="0" applyAlignment="1" pivotButton="0" quotePrefix="0" xfId="0">
      <alignment vertical="center"/>
    </xf>
    <xf numFmtId="164" fontId="4" fillId="2" borderId="0" applyAlignment="1" pivotButton="0" quotePrefix="0" xfId="0">
      <alignment vertical="center"/>
    </xf>
    <xf numFmtId="164" fontId="4" fillId="0" borderId="0" applyAlignment="1" pivotButton="0" quotePrefix="0" xfId="0">
      <alignment vertical="center"/>
    </xf>
    <xf numFmtId="164" fontId="2" fillId="0" borderId="0" applyAlignment="1" pivotButton="0" quotePrefix="0" xfId="0">
      <alignment vertical="center"/>
    </xf>
    <xf numFmtId="165" fontId="5" fillId="0" borderId="0" applyAlignment="1" pivotButton="0" quotePrefix="0" xfId="1">
      <alignment vertical="center"/>
    </xf>
    <xf numFmtId="164" fontId="9" fillId="0" borderId="0" applyAlignment="1" pivotButton="0" quotePrefix="0" xfId="0">
      <alignment vertical="center"/>
    </xf>
    <xf numFmtId="164" fontId="2" fillId="0" borderId="2" applyAlignment="1" pivotButton="0" quotePrefix="0" xfId="0">
      <alignment vertical="center"/>
    </xf>
    <xf numFmtId="0" fontId="0" fillId="0" borderId="0" pivotButton="0" quotePrefix="0" xfId="0"/>
    <xf numFmtId="164" fontId="2" fillId="2" borderId="0" applyAlignment="1" pivotButton="0" quotePrefix="0" xfId="0">
      <alignment vertical="center"/>
    </xf>
    <xf numFmtId="166" fontId="11" fillId="2" borderId="0" applyAlignment="1" pivotButton="0" quotePrefix="0" xfId="0">
      <alignment vertical="center"/>
    </xf>
    <xf numFmtId="166" fontId="4" fillId="0" borderId="0" applyAlignment="1" pivotButton="0" quotePrefix="0" xfId="0">
      <alignment vertical="center"/>
    </xf>
    <xf numFmtId="165" fontId="12" fillId="0" borderId="0" applyAlignment="1" pivotButton="0" quotePrefix="0" xfId="0">
      <alignment vertical="center"/>
    </xf>
    <xf numFmtId="165" fontId="14" fillId="0" borderId="0" applyAlignment="1" pivotButton="0" quotePrefix="0" xfId="0">
      <alignment vertical="center"/>
    </xf>
    <xf numFmtId="165" fontId="2" fillId="0" borderId="0" applyAlignment="1" pivotButton="0" quotePrefix="0" xfId="0">
      <alignment vertical="center"/>
    </xf>
    <xf numFmtId="165" fontId="5" fillId="0" borderId="0" applyAlignment="1" pivotButton="0" quotePrefix="0" xfId="0">
      <alignment vertical="center"/>
    </xf>
    <xf numFmtId="166" fontId="10" fillId="0" borderId="0" applyAlignment="1" pivotButton="0" quotePrefix="0" xfId="0">
      <alignment vertical="center"/>
    </xf>
    <xf numFmtId="165" fontId="5" fillId="0" borderId="3" applyAlignment="1" pivotButton="0" quotePrefix="0" xfId="1">
      <alignment vertical="center"/>
    </xf>
    <xf numFmtId="165" fontId="5" fillId="0" borderId="2" applyAlignment="1" pivotButton="0" quotePrefix="0" xfId="1">
      <alignment vertical="center"/>
    </xf>
    <xf numFmtId="165" fontId="5" fillId="0" borderId="4" applyAlignment="1" pivotButton="0" quotePrefix="0" xfId="1">
      <alignment vertical="center"/>
    </xf>
  </cellXfs>
  <cellStyles count="2">
    <cellStyle name="표준" xfId="0" builtinId="0"/>
    <cellStyle name="백분율" xfId="1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86"/>
  <sheetViews>
    <sheetView showGridLines="0" tabSelected="1" zoomScaleNormal="100" workbookViewId="0">
      <selection activeCell="E10" sqref="E10"/>
    </sheetView>
  </sheetViews>
  <sheetFormatPr baseColWidth="8" defaultColWidth="8.69921875" defaultRowHeight="13.2"/>
  <cols>
    <col width="2.69921875" customWidth="1" style="1" min="1" max="1"/>
    <col width="14.69921875" customWidth="1" style="1" min="2" max="2"/>
    <col width="8.69921875" customWidth="1" style="1" min="3" max="16384"/>
  </cols>
  <sheetData>
    <row r="1">
      <c r="C1" s="1" t="n">
        <v>2023</v>
      </c>
      <c r="D1" s="1" t="n">
        <v>2024</v>
      </c>
      <c r="E1" s="1" t="n">
        <v>2025</v>
      </c>
      <c r="F1" s="1" t="n">
        <v>2026</v>
      </c>
      <c r="G1" s="1" t="n">
        <v>2027</v>
      </c>
      <c r="H1" s="1" t="n">
        <v>2028</v>
      </c>
      <c r="I1" s="1" t="n">
        <v>2029</v>
      </c>
      <c r="J1" s="1" t="n">
        <v>2030</v>
      </c>
      <c r="K1" s="1" t="n">
        <v>2031</v>
      </c>
      <c r="L1" s="1" t="n">
        <v>2032</v>
      </c>
      <c r="M1" s="1" t="n">
        <v>2033</v>
      </c>
      <c r="O1" s="1" t="inlineStr">
        <is>
          <t>KRW mn</t>
        </is>
      </c>
    </row>
    <row r="2">
      <c r="C2" s="2" t="inlineStr">
        <is>
          <t>Year 0</t>
        </is>
      </c>
      <c r="D2" s="2" t="inlineStr">
        <is>
          <t>Year 1</t>
        </is>
      </c>
      <c r="E2" s="2" t="inlineStr">
        <is>
          <t>Year 2</t>
        </is>
      </c>
      <c r="F2" s="2" t="inlineStr">
        <is>
          <t>Year 3</t>
        </is>
      </c>
      <c r="G2" s="2" t="inlineStr">
        <is>
          <t>Year 4</t>
        </is>
      </c>
      <c r="H2" s="2" t="inlineStr">
        <is>
          <t>Year 5</t>
        </is>
      </c>
      <c r="I2" s="2" t="inlineStr">
        <is>
          <t>Year 6</t>
        </is>
      </c>
      <c r="J2" s="2" t="inlineStr">
        <is>
          <t>Year 7</t>
        </is>
      </c>
      <c r="K2" s="2" t="inlineStr">
        <is>
          <t>Year 8</t>
        </is>
      </c>
      <c r="L2" s="2" t="inlineStr">
        <is>
          <t>Year 9</t>
        </is>
      </c>
      <c r="M2" s="2" t="inlineStr">
        <is>
          <t>Year 10</t>
        </is>
      </c>
    </row>
    <row r="3" customFormat="1" s="8">
      <c r="A3" s="8" t="inlineStr">
        <is>
          <t>Assumption</t>
        </is>
      </c>
    </row>
    <row r="5">
      <c r="B5" s="21" t="inlineStr">
        <is>
          <t>Revenue growth, yoy</t>
        </is>
      </c>
      <c r="C5" s="36" t="n">
        <v>0.03</v>
      </c>
      <c r="D5" s="37" t="n">
        <v>0.03</v>
      </c>
      <c r="E5" s="38">
        <f>+D5</f>
        <v/>
      </c>
      <c r="F5" s="38">
        <f>+E5</f>
        <v/>
      </c>
      <c r="G5" s="38">
        <f>+F5</f>
        <v/>
      </c>
      <c r="H5" s="38">
        <f>+G5</f>
        <v/>
      </c>
      <c r="I5" s="38">
        <f>+H5</f>
        <v/>
      </c>
      <c r="J5" s="38">
        <f>+I5</f>
        <v/>
      </c>
      <c r="K5" s="38">
        <f>+J5</f>
        <v/>
      </c>
      <c r="L5" s="38">
        <f>+K5</f>
        <v/>
      </c>
      <c r="M5" s="38">
        <f>+L5</f>
        <v/>
      </c>
    </row>
    <row r="6">
      <c r="B6" s="21" t="inlineStr">
        <is>
          <t>EBITDA margin</t>
        </is>
      </c>
      <c r="C6" s="39" t="n">
        <v>0.1212</v>
      </c>
      <c r="D6" s="37">
        <f>C6</f>
        <v/>
      </c>
      <c r="E6" s="37">
        <f>D6</f>
        <v/>
      </c>
      <c r="F6" s="37">
        <f>E6</f>
        <v/>
      </c>
      <c r="G6" s="37">
        <f>F6</f>
        <v/>
      </c>
      <c r="H6" s="37">
        <f>G6</f>
        <v/>
      </c>
      <c r="I6" s="37">
        <f>H6</f>
        <v/>
      </c>
      <c r="J6" s="37">
        <f>I6</f>
        <v/>
      </c>
      <c r="K6" s="37">
        <f>J6</f>
        <v/>
      </c>
      <c r="L6" s="37">
        <f>K6</f>
        <v/>
      </c>
      <c r="M6" s="37">
        <f>L6</f>
        <v/>
      </c>
    </row>
    <row r="7">
      <c r="B7" s="21" t="n"/>
      <c r="C7" s="40" t="n"/>
      <c r="D7" s="37" t="n"/>
      <c r="E7" s="37" t="n"/>
      <c r="F7" s="37" t="n"/>
      <c r="G7" s="37" t="n"/>
      <c r="H7" s="37" t="n"/>
      <c r="I7" s="37" t="n"/>
      <c r="J7" s="37" t="n"/>
      <c r="K7" s="37" t="n"/>
      <c r="L7" s="37" t="n"/>
      <c r="M7" s="37" t="n"/>
    </row>
    <row r="8">
      <c r="B8" s="18" t="n"/>
      <c r="C8" s="40" t="n"/>
      <c r="D8" s="17" t="n"/>
      <c r="E8" s="17" t="n"/>
      <c r="F8" s="17" t="n"/>
      <c r="G8" s="17" t="n"/>
      <c r="H8" s="17" t="n"/>
      <c r="I8" s="17" t="n"/>
      <c r="J8" s="17" t="n"/>
      <c r="K8" s="17" t="n"/>
      <c r="L8" s="17" t="n"/>
      <c r="M8" s="17" t="n"/>
    </row>
    <row r="9">
      <c r="B9" s="1" t="inlineStr">
        <is>
          <t>Min. Cash</t>
        </is>
      </c>
      <c r="D9" s="41" t="n">
        <v>1000000</v>
      </c>
      <c r="E9" s="41" t="n">
        <v>1000000</v>
      </c>
      <c r="F9" s="41" t="n">
        <v>1000000</v>
      </c>
      <c r="G9" s="41" t="n">
        <v>1000000</v>
      </c>
      <c r="H9" s="41" t="n">
        <v>1000000</v>
      </c>
      <c r="I9" s="41" t="n">
        <v>1000000</v>
      </c>
      <c r="J9" s="41" t="n">
        <v>1000000</v>
      </c>
      <c r="K9" s="41" t="n">
        <v>1000000</v>
      </c>
      <c r="L9" s="41" t="n">
        <v>1000000</v>
      </c>
      <c r="M9" s="41" t="n">
        <v>1000000</v>
      </c>
    </row>
    <row r="10">
      <c r="B10" s="1" t="inlineStr">
        <is>
          <t>D&amp;A</t>
        </is>
      </c>
      <c r="C10" s="42" t="n">
        <v>3092800</v>
      </c>
      <c r="D10" s="41" t="n">
        <v>3092800</v>
      </c>
      <c r="E10" s="41" t="n">
        <v>3092800</v>
      </c>
      <c r="F10" s="41" t="n">
        <v>3092800</v>
      </c>
      <c r="G10" s="41" t="n">
        <v>3092800</v>
      </c>
      <c r="H10" s="41" t="n">
        <v>3092800</v>
      </c>
      <c r="I10" s="41" t="n">
        <v>3092800</v>
      </c>
      <c r="J10" s="41" t="n">
        <v>3092800</v>
      </c>
      <c r="K10" s="41" t="n">
        <v>3092800</v>
      </c>
      <c r="L10" s="41" t="n">
        <v>3092800</v>
      </c>
      <c r="M10" s="41" t="n">
        <v>3092800</v>
      </c>
    </row>
    <row r="11">
      <c r="B11" s="1" t="inlineStr">
        <is>
          <t>CapEx</t>
        </is>
      </c>
      <c r="C11" s="43" t="n">
        <v>3092800</v>
      </c>
      <c r="D11" s="41" t="n">
        <v>3092800</v>
      </c>
      <c r="E11" s="41" t="n">
        <v>3092800</v>
      </c>
      <c r="F11" s="41" t="n">
        <v>3092800</v>
      </c>
      <c r="G11" s="41" t="n">
        <v>3092800</v>
      </c>
      <c r="H11" s="41" t="n">
        <v>3092800</v>
      </c>
      <c r="I11" s="41" t="n">
        <v>3092800</v>
      </c>
      <c r="J11" s="41" t="n">
        <v>3092800</v>
      </c>
      <c r="K11" s="41" t="n">
        <v>3092800</v>
      </c>
      <c r="L11" s="41" t="n">
        <v>3092800</v>
      </c>
      <c r="M11" s="41" t="n">
        <v>3092800</v>
      </c>
    </row>
    <row r="12">
      <c r="C12" s="43" t="n"/>
      <c r="D12" s="43" t="n"/>
      <c r="E12" s="43" t="n"/>
      <c r="F12" s="43" t="n"/>
      <c r="G12" s="43" t="n"/>
      <c r="H12" s="43" t="n"/>
      <c r="I12" s="43" t="n"/>
      <c r="J12" s="43" t="n"/>
      <c r="K12" s="43" t="n"/>
      <c r="L12" s="43" t="n"/>
      <c r="M12" s="43" t="n"/>
    </row>
    <row r="13">
      <c r="B13" s="1" t="inlineStr">
        <is>
          <t>Tax rate</t>
        </is>
      </c>
      <c r="D13" s="37" t="n">
        <v>0.23</v>
      </c>
      <c r="E13" s="38">
        <f>+D13</f>
        <v/>
      </c>
      <c r="F13" s="38">
        <f>+E13</f>
        <v/>
      </c>
      <c r="G13" s="38">
        <f>+F13</f>
        <v/>
      </c>
      <c r="H13" s="38">
        <f>+G13</f>
        <v/>
      </c>
      <c r="I13" s="38">
        <f>+H13</f>
        <v/>
      </c>
      <c r="J13" s="38">
        <f>+I13</f>
        <v/>
      </c>
      <c r="K13" s="38">
        <f>+J13</f>
        <v/>
      </c>
      <c r="L13" s="38">
        <f>+K13</f>
        <v/>
      </c>
      <c r="M13" s="38">
        <f>+L13</f>
        <v/>
      </c>
    </row>
    <row r="14">
      <c r="B14" s="1" t="inlineStr">
        <is>
          <t>Int. rate (income)</t>
        </is>
      </c>
      <c r="C14" s="39" t="n">
        <v>0.01</v>
      </c>
      <c r="D14" s="37" t="n">
        <v>0.01</v>
      </c>
      <c r="E14" s="37" t="n">
        <v>0.01</v>
      </c>
      <c r="F14" s="37" t="n">
        <v>0.01</v>
      </c>
      <c r="G14" s="37" t="n">
        <v>0.01</v>
      </c>
      <c r="H14" s="37" t="n">
        <v>0.01</v>
      </c>
      <c r="I14" s="37" t="n">
        <v>0.01</v>
      </c>
      <c r="J14" s="37" t="n">
        <v>0.01</v>
      </c>
      <c r="K14" s="37" t="n">
        <v>0.01</v>
      </c>
      <c r="L14" s="37" t="n">
        <v>0.01</v>
      </c>
      <c r="M14" s="37" t="n">
        <v>0.01</v>
      </c>
    </row>
    <row r="15">
      <c r="B15" s="1" t="inlineStr">
        <is>
          <t>Int. rate (exp.)</t>
        </is>
      </c>
      <c r="C15" s="39" t="n">
        <v>0.045</v>
      </c>
      <c r="D15" s="37" t="n">
        <v>0.045</v>
      </c>
      <c r="E15" s="37" t="n">
        <v>0.045</v>
      </c>
      <c r="F15" s="37" t="n">
        <v>0.045</v>
      </c>
      <c r="G15" s="37" t="n">
        <v>0.045</v>
      </c>
      <c r="H15" s="37" t="n">
        <v>0.045</v>
      </c>
      <c r="I15" s="37" t="n">
        <v>0.045</v>
      </c>
      <c r="J15" s="37" t="n">
        <v>0.045</v>
      </c>
      <c r="K15" s="37" t="n">
        <v>0.045</v>
      </c>
      <c r="L15" s="37" t="n">
        <v>0.045</v>
      </c>
      <c r="M15" s="37" t="n">
        <v>0.045</v>
      </c>
    </row>
    <row r="16">
      <c r="B16" s="1" t="inlineStr">
        <is>
          <t>NWC % of revevnue</t>
        </is>
      </c>
      <c r="C16" s="44">
        <f>+C31/C21</f>
        <v/>
      </c>
      <c r="D16" s="37">
        <f>+C16</f>
        <v/>
      </c>
      <c r="E16" s="37">
        <f>+D16</f>
        <v/>
      </c>
      <c r="F16" s="37">
        <f>+E16</f>
        <v/>
      </c>
      <c r="G16" s="37">
        <f>+F16</f>
        <v/>
      </c>
      <c r="H16" s="37">
        <f>+G16</f>
        <v/>
      </c>
      <c r="I16" s="37">
        <f>+H16</f>
        <v/>
      </c>
      <c r="J16" s="37">
        <f>+I16</f>
        <v/>
      </c>
      <c r="K16" s="37">
        <f>+J16</f>
        <v/>
      </c>
      <c r="L16" s="37">
        <f>+K16</f>
        <v/>
      </c>
      <c r="M16" s="37">
        <f>+L16</f>
        <v/>
      </c>
    </row>
    <row r="17">
      <c r="C17" s="44" t="n"/>
    </row>
    <row r="18">
      <c r="C18" s="44" t="n"/>
    </row>
    <row r="19" customFormat="1" s="8">
      <c r="A19" s="8" t="inlineStr">
        <is>
          <t>Financial Statements</t>
        </is>
      </c>
    </row>
    <row r="20" customFormat="1" s="8">
      <c r="B20" s="8" t="inlineStr">
        <is>
          <t>[Income statement]</t>
        </is>
      </c>
      <c r="E20" s="17" t="n"/>
      <c r="F20" s="17" t="n"/>
      <c r="G20" s="17" t="n"/>
      <c r="H20" s="17" t="n"/>
      <c r="I20" s="17" t="n"/>
      <c r="J20" s="17" t="n"/>
      <c r="K20" s="17" t="n"/>
      <c r="L20" s="17" t="n"/>
      <c r="M20" s="17" t="n"/>
    </row>
    <row r="21">
      <c r="B21" s="1" t="inlineStr">
        <is>
          <t>Revenue</t>
        </is>
      </c>
      <c r="C21" s="42" t="n">
        <v>96848400</v>
      </c>
      <c r="D21" s="45">
        <f>+C21*(1+D5)</f>
        <v/>
      </c>
      <c r="E21" s="45">
        <f>+D21*(1+E5)</f>
        <v/>
      </c>
      <c r="F21" s="45">
        <f>+E21*(1+F5)</f>
        <v/>
      </c>
      <c r="G21" s="45">
        <f>+F21*(1+G5)</f>
        <v/>
      </c>
      <c r="H21" s="45">
        <f>+G21*(1+H5)</f>
        <v/>
      </c>
      <c r="I21" s="45">
        <f>+H21*(1+I5)</f>
        <v/>
      </c>
      <c r="J21" s="45">
        <f>+I21*(1+J5)</f>
        <v/>
      </c>
      <c r="K21" s="45">
        <f>+J21*(1+K5)</f>
        <v/>
      </c>
      <c r="L21" s="45">
        <f>+K21*(1+L5)</f>
        <v/>
      </c>
      <c r="M21" s="45">
        <f>+L21*(1+M5)</f>
        <v/>
      </c>
    </row>
    <row r="22">
      <c r="B22" s="1" t="inlineStr">
        <is>
          <t>EBITDA</t>
        </is>
      </c>
      <c r="C22" s="42">
        <f>C21*C6</f>
        <v/>
      </c>
      <c r="D22" s="45">
        <f>+D21*D6</f>
        <v/>
      </c>
      <c r="E22" s="45">
        <f>+E21*E6</f>
        <v/>
      </c>
      <c r="F22" s="45">
        <f>+F21*F6</f>
        <v/>
      </c>
      <c r="G22" s="45">
        <f>+G21*G6</f>
        <v/>
      </c>
      <c r="H22" s="45">
        <f>+H21*H6</f>
        <v/>
      </c>
      <c r="I22" s="45">
        <f>+I21*I6</f>
        <v/>
      </c>
      <c r="J22" s="45">
        <f>+J21*J6</f>
        <v/>
      </c>
      <c r="K22" s="45">
        <f>+K21*K6</f>
        <v/>
      </c>
      <c r="L22" s="45">
        <f>+L21*L6</f>
        <v/>
      </c>
      <c r="M22" s="45">
        <f>+M21*M6</f>
        <v/>
      </c>
    </row>
    <row r="23">
      <c r="B23" s="1" t="inlineStr">
        <is>
          <t>EBIT</t>
        </is>
      </c>
      <c r="C23" s="43">
        <f>+C22-C10</f>
        <v/>
      </c>
      <c r="D23" s="43">
        <f>+D22-D10</f>
        <v/>
      </c>
      <c r="E23" s="43">
        <f>+E22-E10</f>
        <v/>
      </c>
      <c r="F23" s="43">
        <f>+F22-F10</f>
        <v/>
      </c>
      <c r="G23" s="43">
        <f>+G22-G10</f>
        <v/>
      </c>
      <c r="H23" s="43">
        <f>+H22-H10</f>
        <v/>
      </c>
      <c r="I23" s="43">
        <f>+I22-I10</f>
        <v/>
      </c>
      <c r="J23" s="43">
        <f>+J22-J10</f>
        <v/>
      </c>
      <c r="K23" s="43">
        <f>+K22-K10</f>
        <v/>
      </c>
      <c r="L23" s="43">
        <f>+L22-L10</f>
        <v/>
      </c>
      <c r="M23" s="43">
        <f>+M22-M10</f>
        <v/>
      </c>
    </row>
    <row r="24">
      <c r="B24" s="1" t="inlineStr">
        <is>
          <t>Int. Income</t>
        </is>
      </c>
      <c r="C24" s="43" t="n"/>
      <c r="D24" s="43">
        <f>C30*D14</f>
        <v/>
      </c>
      <c r="E24" s="43">
        <f>D30*E14</f>
        <v/>
      </c>
      <c r="F24" s="43">
        <f>E30*F14</f>
        <v/>
      </c>
      <c r="G24" s="43">
        <f>F30*G14</f>
        <v/>
      </c>
      <c r="H24" s="43">
        <f>G30*H14</f>
        <v/>
      </c>
      <c r="I24" s="43">
        <f>H30*I14</f>
        <v/>
      </c>
      <c r="J24" s="43">
        <f>I30*J14</f>
        <v/>
      </c>
      <c r="K24" s="43">
        <f>J30*K14</f>
        <v/>
      </c>
      <c r="L24" s="43">
        <f>K30*L14</f>
        <v/>
      </c>
      <c r="M24" s="43">
        <f>L30*M14</f>
        <v/>
      </c>
    </row>
    <row r="25">
      <c r="B25" s="1" t="inlineStr">
        <is>
          <t>Int. Exp.</t>
        </is>
      </c>
      <c r="C25" s="43" t="n"/>
      <c r="D25" s="43">
        <f>-C35*D15</f>
        <v/>
      </c>
      <c r="E25" s="43">
        <f>-D35*E15</f>
        <v/>
      </c>
      <c r="F25" s="43">
        <f>-E35*F15</f>
        <v/>
      </c>
      <c r="G25" s="43">
        <f>-F35*G15</f>
        <v/>
      </c>
      <c r="H25" s="43">
        <f>-G35*H15</f>
        <v/>
      </c>
      <c r="I25" s="43">
        <f>-H35*I15</f>
        <v/>
      </c>
      <c r="J25" s="43">
        <f>-I35*J15</f>
        <v/>
      </c>
      <c r="K25" s="43">
        <f>-J35*K15</f>
        <v/>
      </c>
      <c r="L25" s="43">
        <f>-K35*L15</f>
        <v/>
      </c>
      <c r="M25" s="43">
        <f>-L35*M15</f>
        <v/>
      </c>
    </row>
    <row r="26">
      <c r="B26" s="1" t="inlineStr">
        <is>
          <t>Pretax Income</t>
        </is>
      </c>
      <c r="C26" s="43" t="n"/>
      <c r="D26" s="46">
        <f>SUM(D23:D25)</f>
        <v/>
      </c>
      <c r="E26" s="46">
        <f>SUM(E23:E25)</f>
        <v/>
      </c>
      <c r="F26" s="46">
        <f>SUM(F23:F25)</f>
        <v/>
      </c>
      <c r="G26" s="46">
        <f>SUM(G23:G25)</f>
        <v/>
      </c>
      <c r="H26" s="46">
        <f>SUM(H23:H25)</f>
        <v/>
      </c>
      <c r="I26" s="46">
        <f>SUM(I23:I25)</f>
        <v/>
      </c>
      <c r="J26" s="46">
        <f>SUM(J23:J25)</f>
        <v/>
      </c>
      <c r="K26" s="46">
        <f>SUM(K23:K25)</f>
        <v/>
      </c>
      <c r="L26" s="46">
        <f>SUM(L23:L25)</f>
        <v/>
      </c>
      <c r="M26" s="46">
        <f>SUM(M23:M25)</f>
        <v/>
      </c>
    </row>
    <row r="27">
      <c r="B27" s="1" t="inlineStr">
        <is>
          <t>Net Income</t>
        </is>
      </c>
      <c r="C27" s="43" t="n"/>
      <c r="D27" s="46">
        <f>+D26*(1-D13)</f>
        <v/>
      </c>
      <c r="E27" s="46">
        <f>+E26*(1-E13)</f>
        <v/>
      </c>
      <c r="F27" s="46">
        <f>+F26*(1-F13)</f>
        <v/>
      </c>
      <c r="G27" s="46">
        <f>+G26*(1-G13)</f>
        <v/>
      </c>
      <c r="H27" s="46">
        <f>+H26*(1-H13)</f>
        <v/>
      </c>
      <c r="I27" s="46">
        <f>+I26*(1-I13)</f>
        <v/>
      </c>
      <c r="J27" s="46">
        <f>+J26*(1-J13)</f>
        <v/>
      </c>
      <c r="K27" s="46">
        <f>+K26*(1-K13)</f>
        <v/>
      </c>
      <c r="L27" s="46">
        <f>+L26*(1-L13)</f>
        <v/>
      </c>
      <c r="M27" s="46">
        <f>+M26*(1-M13)</f>
        <v/>
      </c>
    </row>
    <row r="28">
      <c r="C28" s="43" t="n"/>
      <c r="D28" s="43" t="n"/>
      <c r="E28" s="43" t="n"/>
      <c r="F28" s="43" t="n"/>
      <c r="G28" s="43" t="n"/>
      <c r="H28" s="43" t="n"/>
      <c r="I28" s="43" t="n"/>
      <c r="J28" s="43" t="n"/>
      <c r="K28" s="43" t="n"/>
      <c r="L28" s="43" t="n"/>
    </row>
    <row r="29">
      <c r="B29" s="8" t="inlineStr">
        <is>
          <t>[Balance sheet]</t>
        </is>
      </c>
      <c r="C29" s="43" t="n"/>
      <c r="D29" s="43" t="n"/>
      <c r="E29" s="43" t="n"/>
      <c r="F29" s="43" t="n"/>
      <c r="G29" s="43" t="n"/>
      <c r="H29" s="43" t="n"/>
      <c r="I29" s="43" t="n"/>
      <c r="J29" s="43" t="n"/>
      <c r="K29" s="43" t="n"/>
      <c r="L29" s="43" t="n"/>
    </row>
    <row r="30">
      <c r="B30" s="1" t="inlineStr">
        <is>
          <t>Cash</t>
        </is>
      </c>
      <c r="C30" s="42" t="n">
        <v>14200000</v>
      </c>
      <c r="D30" s="43">
        <f>+C30+D55</f>
        <v/>
      </c>
      <c r="E30" s="43">
        <f>+D30+E55</f>
        <v/>
      </c>
      <c r="F30" s="43">
        <f>+E30+F55</f>
        <v/>
      </c>
      <c r="G30" s="43">
        <f>+F30+G55</f>
        <v/>
      </c>
      <c r="H30" s="43">
        <f>+G30+H55</f>
        <v/>
      </c>
      <c r="I30" s="43">
        <f>+H30+I55</f>
        <v/>
      </c>
      <c r="J30" s="43">
        <f>+I30+J55</f>
        <v/>
      </c>
      <c r="K30" s="43">
        <f>+J30+K55</f>
        <v/>
      </c>
      <c r="L30" s="43">
        <f>+K30+L55</f>
        <v/>
      </c>
      <c r="M30" s="43">
        <f>+L30+M55</f>
        <v/>
      </c>
    </row>
    <row r="31">
      <c r="B31" s="1" t="inlineStr">
        <is>
          <t>NWC</t>
        </is>
      </c>
      <c r="C31" s="42" t="n">
        <v>4842420</v>
      </c>
      <c r="D31" s="43">
        <f>+D21*D16</f>
        <v/>
      </c>
      <c r="E31" s="43">
        <f>+E21*E16</f>
        <v/>
      </c>
      <c r="F31" s="43">
        <f>+F21*F16</f>
        <v/>
      </c>
      <c r="G31" s="43">
        <f>+G21*G16</f>
        <v/>
      </c>
      <c r="H31" s="43">
        <f>+H21*H16</f>
        <v/>
      </c>
      <c r="I31" s="43">
        <f>+I21*I16</f>
        <v/>
      </c>
      <c r="J31" s="43">
        <f>+J21*J16</f>
        <v/>
      </c>
      <c r="K31" s="43">
        <f>+K21*K16</f>
        <v/>
      </c>
      <c r="L31" s="43">
        <f>+L21*L16</f>
        <v/>
      </c>
      <c r="M31" s="43">
        <f>+M21*M16</f>
        <v/>
      </c>
    </row>
    <row r="32">
      <c r="B32" s="1" t="inlineStr">
        <is>
          <t>PP&amp;E</t>
        </is>
      </c>
      <c r="C32" s="42" t="n">
        <v>0</v>
      </c>
      <c r="D32" s="43">
        <f>+C32+D11-D10</f>
        <v/>
      </c>
      <c r="E32" s="43">
        <f>+D32+E11-E10</f>
        <v/>
      </c>
      <c r="F32" s="43">
        <f>+E32+F11-F10</f>
        <v/>
      </c>
      <c r="G32" s="43">
        <f>+F32+G11-G10</f>
        <v/>
      </c>
      <c r="H32" s="43">
        <f>+G32+H11-H10</f>
        <v/>
      </c>
      <c r="I32" s="43">
        <f>+H32+I11-I10</f>
        <v/>
      </c>
      <c r="J32" s="43">
        <f>+I32+J11-J10</f>
        <v/>
      </c>
      <c r="K32" s="43">
        <f>+J32+K11-K10</f>
        <v/>
      </c>
      <c r="L32" s="43">
        <f>+K32+L11-L10</f>
        <v/>
      </c>
      <c r="M32" s="43">
        <f>+L32+M11-M10</f>
        <v/>
      </c>
    </row>
    <row r="33">
      <c r="B33" s="1" t="inlineStr">
        <is>
          <t>Others (NOA)</t>
        </is>
      </c>
      <c r="C33" s="42" t="n">
        <v>0</v>
      </c>
      <c r="D33" s="42" t="n">
        <v>0</v>
      </c>
      <c r="E33" s="42" t="n">
        <v>0</v>
      </c>
      <c r="F33" s="42" t="n">
        <v>0</v>
      </c>
      <c r="G33" s="42" t="n">
        <v>0</v>
      </c>
      <c r="H33" s="42" t="n">
        <v>0</v>
      </c>
      <c r="I33" s="42" t="n">
        <v>0</v>
      </c>
      <c r="J33" s="42" t="n">
        <v>0</v>
      </c>
      <c r="K33" s="42" t="n">
        <v>0</v>
      </c>
      <c r="L33" s="42" t="n">
        <v>0</v>
      </c>
      <c r="M33" s="42" t="n">
        <v>0</v>
      </c>
    </row>
    <row r="34">
      <c r="C34" s="43" t="n"/>
      <c r="D34" s="43" t="n"/>
      <c r="E34" s="43" t="n"/>
      <c r="F34" s="43" t="n"/>
      <c r="G34" s="43" t="n"/>
      <c r="H34" s="43" t="n"/>
      <c r="I34" s="43" t="n"/>
      <c r="J34" s="43" t="n"/>
      <c r="K34" s="43" t="n"/>
      <c r="L34" s="43" t="n"/>
      <c r="M34" s="43" t="n"/>
    </row>
    <row r="35">
      <c r="B35" s="1" t="inlineStr">
        <is>
          <t>Debt</t>
        </is>
      </c>
      <c r="C35" s="42" t="n">
        <v>31677700</v>
      </c>
      <c r="D35" s="43">
        <f>+C35+D51</f>
        <v/>
      </c>
      <c r="E35" s="43">
        <f>+D35+E51</f>
        <v/>
      </c>
      <c r="F35" s="43">
        <f>+E35+F51</f>
        <v/>
      </c>
      <c r="G35" s="43">
        <f>+F35+G51</f>
        <v/>
      </c>
      <c r="H35" s="43">
        <f>+G35+H51</f>
        <v/>
      </c>
      <c r="I35" s="43">
        <f>+H35+I51</f>
        <v/>
      </c>
      <c r="J35" s="43">
        <f>+I35+J51</f>
        <v/>
      </c>
      <c r="K35" s="43">
        <f>+J35+K51</f>
        <v/>
      </c>
      <c r="L35" s="43">
        <f>+K35+L51</f>
        <v/>
      </c>
      <c r="M35" s="43">
        <f>+L35+M51</f>
        <v/>
      </c>
    </row>
    <row r="36">
      <c r="B36" s="1" t="inlineStr">
        <is>
          <t>Equity</t>
        </is>
      </c>
      <c r="C36" s="43">
        <f>+SUM(C30:C33)-C35</f>
        <v/>
      </c>
      <c r="D36" s="43">
        <f>+SUM(D30:D33)-D35</f>
        <v/>
      </c>
      <c r="E36" s="43">
        <f>+SUM(E30:E33)-E35</f>
        <v/>
      </c>
      <c r="F36" s="43">
        <f>+SUM(F30:F33)-F35</f>
        <v/>
      </c>
      <c r="G36" s="43">
        <f>+SUM(G30:G33)-G35</f>
        <v/>
      </c>
      <c r="H36" s="43">
        <f>+SUM(H30:H33)-H35</f>
        <v/>
      </c>
      <c r="I36" s="43">
        <f>+SUM(I30:I33)-I35</f>
        <v/>
      </c>
      <c r="J36" s="43">
        <f>+SUM(J30:J33)-J35</f>
        <v/>
      </c>
      <c r="K36" s="43">
        <f>+SUM(K30:K33)-K35</f>
        <v/>
      </c>
      <c r="L36" s="43">
        <f>+SUM(L30:L33)-L35</f>
        <v/>
      </c>
      <c r="M36" s="43">
        <f>+SUM(M30:M33)-M35</f>
        <v/>
      </c>
    </row>
    <row r="37">
      <c r="C37" s="43" t="n"/>
      <c r="D37" s="43" t="n"/>
      <c r="E37" s="43" t="n"/>
      <c r="F37" s="43" t="n"/>
      <c r="G37" s="43" t="n"/>
      <c r="H37" s="43" t="n"/>
      <c r="I37" s="43" t="n"/>
      <c r="J37" s="43" t="n"/>
      <c r="K37" s="43" t="n"/>
      <c r="L37" s="43" t="n"/>
      <c r="M37" s="43" t="n"/>
    </row>
    <row r="38">
      <c r="B38" s="8" t="inlineStr">
        <is>
          <t>[Cashflow statement]</t>
        </is>
      </c>
      <c r="C38" s="43" t="n"/>
      <c r="D38" s="43" t="n"/>
      <c r="E38" s="43" t="n"/>
      <c r="F38" s="43" t="n"/>
      <c r="G38" s="43" t="n"/>
      <c r="H38" s="43" t="n"/>
      <c r="I38" s="43" t="n"/>
      <c r="J38" s="43" t="n"/>
      <c r="K38" s="43" t="n"/>
      <c r="L38" s="43" t="n"/>
      <c r="M38" s="43" t="n"/>
    </row>
    <row r="39">
      <c r="B39" s="1" t="inlineStr">
        <is>
          <t>OCF</t>
        </is>
      </c>
      <c r="C39" s="43" t="n"/>
      <c r="D39" s="43" t="n"/>
      <c r="E39" s="43" t="n"/>
      <c r="F39" s="43" t="n"/>
      <c r="G39" s="43" t="n"/>
      <c r="H39" s="43" t="n"/>
      <c r="I39" s="43" t="n"/>
      <c r="J39" s="43" t="n"/>
      <c r="K39" s="43" t="n"/>
      <c r="L39" s="43" t="n"/>
      <c r="M39" s="43" t="n"/>
    </row>
    <row r="40">
      <c r="B40" s="1" t="inlineStr">
        <is>
          <t xml:space="preserve"> NI+D&amp;A</t>
        </is>
      </c>
      <c r="C40" s="43" t="n"/>
      <c r="D40" s="43">
        <f>+D27+D10</f>
        <v/>
      </c>
      <c r="E40" s="43">
        <f>+E27+E10</f>
        <v/>
      </c>
      <c r="F40" s="43">
        <f>+F27+F10</f>
        <v/>
      </c>
      <c r="G40" s="43">
        <f>+G27+G10</f>
        <v/>
      </c>
      <c r="H40" s="43">
        <f>+H27+H10</f>
        <v/>
      </c>
      <c r="I40" s="43">
        <f>+I27+I10</f>
        <v/>
      </c>
      <c r="J40" s="43">
        <f>+J27+J10</f>
        <v/>
      </c>
      <c r="K40" s="43">
        <f>+K27+K10</f>
        <v/>
      </c>
      <c r="L40" s="43">
        <f>+L27+L10</f>
        <v/>
      </c>
      <c r="M40" s="43">
        <f>+M27+M10</f>
        <v/>
      </c>
    </row>
    <row r="41" ht="15.6" customHeight="1" s="47">
      <c r="B41" s="1" t="inlineStr">
        <is>
          <t xml:space="preserve"> △NWC</t>
        </is>
      </c>
      <c r="C41" s="43" t="n"/>
      <c r="D41" s="43">
        <f>-D31+C31</f>
        <v/>
      </c>
      <c r="E41" s="43">
        <f>-E31+D31</f>
        <v/>
      </c>
      <c r="F41" s="43">
        <f>-F31+E31</f>
        <v/>
      </c>
      <c r="G41" s="43">
        <f>-G31+F31</f>
        <v/>
      </c>
      <c r="H41" s="43">
        <f>-H31+G31</f>
        <v/>
      </c>
      <c r="I41" s="43">
        <f>-I31+H31</f>
        <v/>
      </c>
      <c r="J41" s="43">
        <f>-J31+I31</f>
        <v/>
      </c>
      <c r="K41" s="43">
        <f>-K31+J31</f>
        <v/>
      </c>
      <c r="L41" s="43">
        <f>-L31+K31</f>
        <v/>
      </c>
      <c r="M41" s="43">
        <f>-M31+L31</f>
        <v/>
      </c>
    </row>
    <row r="42">
      <c r="C42" s="43" t="n"/>
      <c r="D42" s="46">
        <f>+SUM(D40:D41)</f>
        <v/>
      </c>
      <c r="E42" s="46">
        <f>+SUM(E40:E41)</f>
        <v/>
      </c>
      <c r="F42" s="46">
        <f>+SUM(F40:F41)</f>
        <v/>
      </c>
      <c r="G42" s="46">
        <f>+SUM(G40:G41)</f>
        <v/>
      </c>
      <c r="H42" s="46">
        <f>+SUM(H40:H41)</f>
        <v/>
      </c>
      <c r="I42" s="46">
        <f>+SUM(I40:I41)</f>
        <v/>
      </c>
      <c r="J42" s="46">
        <f>+SUM(J40:J41)</f>
        <v/>
      </c>
      <c r="K42" s="46">
        <f>+SUM(K40:K41)</f>
        <v/>
      </c>
      <c r="L42" s="46">
        <f>+SUM(L40:L41)</f>
        <v/>
      </c>
      <c r="M42" s="46">
        <f>+SUM(M40:M41)</f>
        <v/>
      </c>
    </row>
    <row r="43">
      <c r="B43" s="1" t="inlineStr">
        <is>
          <t>ICF</t>
        </is>
      </c>
      <c r="C43" s="43" t="n"/>
      <c r="D43" s="43" t="n"/>
      <c r="E43" s="43" t="n"/>
      <c r="F43" s="43" t="n"/>
      <c r="G43" s="43" t="n"/>
      <c r="H43" s="43" t="n"/>
      <c r="I43" s="43" t="n"/>
      <c r="J43" s="43" t="n"/>
      <c r="K43" s="43" t="n"/>
      <c r="L43" s="43" t="n"/>
      <c r="M43" s="43" t="n"/>
    </row>
    <row r="44">
      <c r="B44" s="1" t="inlineStr">
        <is>
          <t xml:space="preserve"> CapEx</t>
        </is>
      </c>
      <c r="C44" s="43" t="n"/>
      <c r="D44" s="43">
        <f>-D11</f>
        <v/>
      </c>
      <c r="E44" s="43">
        <f>-E11</f>
        <v/>
      </c>
      <c r="F44" s="43">
        <f>-F11</f>
        <v/>
      </c>
      <c r="G44" s="43">
        <f>-G11</f>
        <v/>
      </c>
      <c r="H44" s="43">
        <f>-H11</f>
        <v/>
      </c>
      <c r="I44" s="43">
        <f>-I11</f>
        <v/>
      </c>
      <c r="J44" s="43">
        <f>-J11</f>
        <v/>
      </c>
      <c r="K44" s="43">
        <f>-K11</f>
        <v/>
      </c>
      <c r="L44" s="43">
        <f>-L11</f>
        <v/>
      </c>
      <c r="M44" s="43">
        <f>-M11</f>
        <v/>
      </c>
    </row>
    <row r="45">
      <c r="B45" s="1" t="inlineStr">
        <is>
          <t xml:space="preserve"> Others</t>
        </is>
      </c>
      <c r="C45" s="43" t="n"/>
      <c r="D45" s="43" t="n"/>
      <c r="E45" s="43" t="n"/>
      <c r="F45" s="43" t="n"/>
      <c r="G45" s="43" t="n"/>
      <c r="H45" s="43" t="n"/>
      <c r="I45" s="43" t="n"/>
      <c r="J45" s="43" t="n"/>
      <c r="K45" s="43" t="n"/>
      <c r="L45" s="43" t="n"/>
      <c r="M45" s="43" t="n"/>
    </row>
    <row r="46">
      <c r="C46" s="43" t="n"/>
      <c r="D46" s="46">
        <f>SUM(D44:D45)</f>
        <v/>
      </c>
      <c r="E46" s="46">
        <f>SUM(E44:E45)</f>
        <v/>
      </c>
      <c r="F46" s="46">
        <f>SUM(F44:F45)</f>
        <v/>
      </c>
      <c r="G46" s="46">
        <f>SUM(G44:G45)</f>
        <v/>
      </c>
      <c r="H46" s="46">
        <f>SUM(H44:H45)</f>
        <v/>
      </c>
      <c r="I46" s="46">
        <f>SUM(I44:I45)</f>
        <v/>
      </c>
      <c r="J46" s="46">
        <f>SUM(J44:J45)</f>
        <v/>
      </c>
      <c r="K46" s="46">
        <f>SUM(K44:K45)</f>
        <v/>
      </c>
      <c r="L46" s="46">
        <f>SUM(L44:L45)</f>
        <v/>
      </c>
      <c r="M46" s="46">
        <f>SUM(M44:M45)</f>
        <v/>
      </c>
    </row>
    <row r="47">
      <c r="C47" s="43" t="n"/>
      <c r="D47" s="43" t="n"/>
      <c r="E47" s="43" t="n"/>
      <c r="F47" s="43" t="n"/>
      <c r="G47" s="43" t="n"/>
      <c r="H47" s="43" t="n"/>
      <c r="I47" s="43" t="n"/>
      <c r="J47" s="43" t="n"/>
      <c r="K47" s="43" t="n"/>
      <c r="L47" s="43" t="n"/>
      <c r="M47" s="43" t="n"/>
    </row>
    <row r="48">
      <c r="B48" s="1" t="inlineStr">
        <is>
          <t>FCF before financing</t>
        </is>
      </c>
      <c r="C48" s="43" t="n"/>
      <c r="D48" s="43">
        <f>+D46+D42</f>
        <v/>
      </c>
      <c r="E48" s="43">
        <f>+E46+E42</f>
        <v/>
      </c>
      <c r="F48" s="43">
        <f>+F46+F42</f>
        <v/>
      </c>
      <c r="G48" s="43">
        <f>+G46+G42</f>
        <v/>
      </c>
      <c r="H48" s="43">
        <f>+H46+H42</f>
        <v/>
      </c>
      <c r="I48" s="43">
        <f>+I46+I42</f>
        <v/>
      </c>
      <c r="J48" s="43">
        <f>+J46+J42</f>
        <v/>
      </c>
      <c r="K48" s="43">
        <f>+K46+K42</f>
        <v/>
      </c>
      <c r="L48" s="43">
        <f>+L46+L42</f>
        <v/>
      </c>
      <c r="M48" s="43">
        <f>+M46+M42</f>
        <v/>
      </c>
    </row>
    <row r="49">
      <c r="B49" s="1" t="inlineStr">
        <is>
          <t>Cash need for Min Cash</t>
        </is>
      </c>
      <c r="C49" s="43" t="n"/>
      <c r="D49" s="43">
        <f>-D9+C30</f>
        <v/>
      </c>
      <c r="E49" s="43">
        <f>-E9+D30</f>
        <v/>
      </c>
      <c r="F49" s="43">
        <f>-F9+E30</f>
        <v/>
      </c>
      <c r="G49" s="43">
        <f>-G9+F30</f>
        <v/>
      </c>
      <c r="H49" s="43">
        <f>-H9+G30</f>
        <v/>
      </c>
      <c r="I49" s="43">
        <f>-I9+H30</f>
        <v/>
      </c>
      <c r="J49" s="43">
        <f>-J9+I30</f>
        <v/>
      </c>
      <c r="K49" s="43">
        <f>-K9+J30</f>
        <v/>
      </c>
      <c r="L49" s="43">
        <f>-L9+K30</f>
        <v/>
      </c>
      <c r="M49" s="43">
        <f>-M9+L30</f>
        <v/>
      </c>
    </row>
    <row r="50">
      <c r="B50" s="1" t="inlineStr">
        <is>
          <t>FCF available to repayment</t>
        </is>
      </c>
      <c r="C50" s="43" t="n"/>
      <c r="D50" s="46">
        <f>+D48+D49</f>
        <v/>
      </c>
      <c r="E50" s="46">
        <f>+E48+E49</f>
        <v/>
      </c>
      <c r="F50" s="46">
        <f>+F48+F49</f>
        <v/>
      </c>
      <c r="G50" s="46">
        <f>+G48+G49</f>
        <v/>
      </c>
      <c r="H50" s="46">
        <f>+H48+H49</f>
        <v/>
      </c>
      <c r="I50" s="46">
        <f>+I48+I49</f>
        <v/>
      </c>
      <c r="J50" s="46">
        <f>+J48+J49</f>
        <v/>
      </c>
      <c r="K50" s="46">
        <f>+K48+K49</f>
        <v/>
      </c>
      <c r="L50" s="46">
        <f>+L48+L49</f>
        <v/>
      </c>
      <c r="M50" s="46">
        <f>+M48+M49</f>
        <v/>
      </c>
    </row>
    <row r="51" ht="15.6" customHeight="1" s="47">
      <c r="B51" s="1" t="inlineStr">
        <is>
          <t xml:space="preserve"> △Debt</t>
        </is>
      </c>
      <c r="C51" s="43" t="n"/>
      <c r="D51" s="48">
        <f>MAX(0,-D50)</f>
        <v/>
      </c>
      <c r="E51" s="48">
        <f>MAX(0,-E50)</f>
        <v/>
      </c>
      <c r="F51" s="48">
        <f>MAX(0,-F50)</f>
        <v/>
      </c>
      <c r="G51" s="48">
        <f>MAX(0,-G50)</f>
        <v/>
      </c>
      <c r="H51" s="41">
        <f>MAX(0,-H50)</f>
        <v/>
      </c>
      <c r="I51" s="48">
        <f>MAX(0,-I50)</f>
        <v/>
      </c>
      <c r="J51" s="48">
        <f>MAX(0,-J50)</f>
        <v/>
      </c>
      <c r="K51" s="48">
        <f>MAX(0,-K50)</f>
        <v/>
      </c>
      <c r="L51" s="48">
        <f>MAX(0,-L50)</f>
        <v/>
      </c>
      <c r="M51" s="48">
        <f>MAX(0,-M50)</f>
        <v/>
      </c>
    </row>
    <row r="52">
      <c r="B52" s="1" t="inlineStr">
        <is>
          <t xml:space="preserve"> Dividend</t>
        </is>
      </c>
      <c r="C52" s="43" t="n"/>
      <c r="D52" s="48">
        <f>-(+D50+D51)</f>
        <v/>
      </c>
      <c r="E52" s="48">
        <f>-(+E50+E51)</f>
        <v/>
      </c>
      <c r="F52" s="48">
        <f>-(+F50+F51)</f>
        <v/>
      </c>
      <c r="G52" s="48">
        <f>-(+G50+G51)</f>
        <v/>
      </c>
      <c r="H52" s="48">
        <f>-(+H50+H51)</f>
        <v/>
      </c>
      <c r="I52" s="48">
        <f>-(+I50+I51)</f>
        <v/>
      </c>
      <c r="J52" s="48">
        <f>-(+J50+J51)</f>
        <v/>
      </c>
      <c r="K52" s="48">
        <f>-(+K50+K51)</f>
        <v/>
      </c>
      <c r="L52" s="48">
        <f>-(+L50+L51)</f>
        <v/>
      </c>
      <c r="M52" s="48">
        <f>-(+M50+M51)</f>
        <v/>
      </c>
    </row>
    <row r="53">
      <c r="B53" s="1" t="inlineStr">
        <is>
          <t>FCF</t>
        </is>
      </c>
      <c r="C53" s="43" t="n"/>
      <c r="D53" s="46">
        <f>SUM(D51:D52)</f>
        <v/>
      </c>
      <c r="E53" s="46">
        <f>SUM(E51:E52)</f>
        <v/>
      </c>
      <c r="F53" s="46">
        <f>SUM(F51:F52)</f>
        <v/>
      </c>
      <c r="G53" s="46">
        <f>SUM(G51:G52)</f>
        <v/>
      </c>
      <c r="H53" s="46">
        <f>SUM(H51:H52)</f>
        <v/>
      </c>
      <c r="I53" s="46">
        <f>SUM(I51:I52)</f>
        <v/>
      </c>
      <c r="J53" s="46">
        <f>SUM(J51:J52)</f>
        <v/>
      </c>
      <c r="K53" s="46">
        <f>SUM(K51:K52)</f>
        <v/>
      </c>
      <c r="L53" s="46">
        <f>SUM(L51:L52)</f>
        <v/>
      </c>
      <c r="M53" s="46">
        <f>SUM(M51:M52)</f>
        <v/>
      </c>
    </row>
    <row r="54">
      <c r="C54" s="43" t="n"/>
      <c r="D54" s="43" t="n"/>
      <c r="E54" s="43" t="n"/>
      <c r="F54" s="43" t="n"/>
      <c r="G54" s="43" t="n"/>
      <c r="H54" s="43" t="n"/>
      <c r="I54" s="43" t="n"/>
      <c r="J54" s="43" t="n"/>
      <c r="K54" s="43" t="n"/>
      <c r="L54" s="43" t="n"/>
    </row>
    <row r="55" ht="15.6" customHeight="1" s="47">
      <c r="B55" s="1" t="inlineStr">
        <is>
          <t>△ Cash</t>
        </is>
      </c>
      <c r="D55" s="43">
        <f>+D42+D46+D53</f>
        <v/>
      </c>
      <c r="E55" s="43">
        <f>+E42+E46+E53</f>
        <v/>
      </c>
      <c r="F55" s="43">
        <f>+F42+F46+F53</f>
        <v/>
      </c>
      <c r="G55" s="43">
        <f>+G42+G46+G53</f>
        <v/>
      </c>
      <c r="H55" s="43">
        <f>+H42+H46+H53</f>
        <v/>
      </c>
      <c r="I55" s="43">
        <f>+I42+I46+I53</f>
        <v/>
      </c>
      <c r="J55" s="43">
        <f>+J42+J46+J53</f>
        <v/>
      </c>
      <c r="K55" s="43">
        <f>+K42+K46+K53</f>
        <v/>
      </c>
      <c r="L55" s="43">
        <f>+L42+L46+L53</f>
        <v/>
      </c>
      <c r="M55" s="43">
        <f>+M42+M46+M53</f>
        <v/>
      </c>
    </row>
    <row r="57" customFormat="1" s="8">
      <c r="A57" s="8" t="inlineStr">
        <is>
          <t>Investment Analysis</t>
        </is>
      </c>
    </row>
    <row r="58">
      <c r="B58" s="1" t="inlineStr">
        <is>
          <t>Cashflow</t>
        </is>
      </c>
      <c r="C58" s="43" t="n"/>
      <c r="D58" s="43" t="n"/>
      <c r="E58" s="43" t="n"/>
      <c r="F58" s="43" t="n"/>
      <c r="G58" s="43" t="n"/>
      <c r="H58" s="43" t="n"/>
      <c r="I58" s="43" t="n"/>
      <c r="J58" s="43" t="n"/>
      <c r="K58" s="43" t="n"/>
      <c r="L58" s="43" t="n"/>
      <c r="M58" s="43" t="n"/>
      <c r="N58" s="43" t="n"/>
    </row>
    <row r="59">
      <c r="B59" s="1" t="inlineStr">
        <is>
          <t xml:space="preserve"> Investment</t>
        </is>
      </c>
      <c r="C59" s="41" t="n">
        <v>-58706000</v>
      </c>
      <c r="D59" s="48" t="n"/>
      <c r="E59" s="48" t="n"/>
      <c r="F59" s="48" t="n"/>
      <c r="G59" s="48" t="n"/>
      <c r="H59" s="48" t="n"/>
      <c r="I59" s="43" t="n"/>
      <c r="J59" s="43" t="n"/>
      <c r="K59" s="43" t="n"/>
      <c r="L59" s="43" t="n"/>
      <c r="M59" s="43" t="n"/>
      <c r="N59" s="43" t="n"/>
    </row>
    <row r="60">
      <c r="B60" s="1" t="inlineStr">
        <is>
          <t xml:space="preserve"> Exit</t>
        </is>
      </c>
      <c r="C60" s="48" t="n"/>
      <c r="D60" s="48" t="n"/>
      <c r="E60" s="48" t="n"/>
      <c r="F60" s="48" t="n"/>
      <c r="G60" s="48" t="n"/>
      <c r="H60" s="48">
        <f>+H70*H22-H35+H30+H33</f>
        <v/>
      </c>
      <c r="I60" s="43" t="n"/>
      <c r="J60" s="43" t="n"/>
      <c r="K60" s="43" t="n"/>
      <c r="L60" s="43" t="n"/>
      <c r="M60" s="43" t="n"/>
      <c r="N60" s="43" t="n"/>
    </row>
    <row r="61">
      <c r="B61" s="1" t="inlineStr">
        <is>
          <t xml:space="preserve"> Dividend/Interest</t>
        </is>
      </c>
      <c r="C61" s="43" t="n"/>
      <c r="D61" s="43">
        <f>-D52</f>
        <v/>
      </c>
      <c r="E61" s="43">
        <f>-E52</f>
        <v/>
      </c>
      <c r="F61" s="43">
        <f>-F52</f>
        <v/>
      </c>
      <c r="G61" s="43">
        <f>-G52</f>
        <v/>
      </c>
      <c r="H61" s="43">
        <f>-H52</f>
        <v/>
      </c>
      <c r="I61" s="43" t="n"/>
      <c r="J61" s="43" t="n"/>
      <c r="K61" s="43" t="n"/>
      <c r="L61" s="43" t="n"/>
      <c r="M61" s="43" t="n"/>
      <c r="N61" s="43" t="n"/>
    </row>
    <row r="62">
      <c r="C62" s="46">
        <f>SUM(C59:C61)</f>
        <v/>
      </c>
      <c r="D62" s="46">
        <f>SUM(D59:D61)</f>
        <v/>
      </c>
      <c r="E62" s="46">
        <f>SUM(E59:E61)</f>
        <v/>
      </c>
      <c r="F62" s="46">
        <f>SUM(F59:F61)</f>
        <v/>
      </c>
      <c r="G62" s="46">
        <f>SUM(G59:G61)</f>
        <v/>
      </c>
      <c r="H62" s="46">
        <f>SUM(H59:H61)</f>
        <v/>
      </c>
      <c r="I62" s="46">
        <f>SUM(I59:I61)</f>
        <v/>
      </c>
      <c r="J62" s="46">
        <f>SUM(J59:J61)</f>
        <v/>
      </c>
      <c r="K62" s="46">
        <f>SUM(K59:K61)</f>
        <v/>
      </c>
      <c r="L62" s="46">
        <f>SUM(L59:L61)</f>
        <v/>
      </c>
      <c r="M62" s="46">
        <f>SUM(M59:M61)</f>
        <v/>
      </c>
      <c r="N62" s="43" t="n"/>
    </row>
    <row r="63">
      <c r="C63" s="43" t="n"/>
      <c r="D63" s="43" t="n"/>
      <c r="E63" s="43" t="n"/>
      <c r="F63" s="43" t="n"/>
      <c r="G63" s="43" t="n"/>
      <c r="H63" s="43" t="n"/>
      <c r="I63" s="43" t="n"/>
      <c r="J63" s="43" t="n"/>
      <c r="K63" s="43" t="n"/>
      <c r="L63" s="43" t="n"/>
      <c r="M63" s="43" t="n"/>
      <c r="N63" s="43" t="n"/>
    </row>
    <row r="64">
      <c r="B64" s="1" t="inlineStr">
        <is>
          <t>Leveraged CFs</t>
        </is>
      </c>
      <c r="C64" s="43" t="n"/>
      <c r="D64" s="43" t="n"/>
      <c r="E64" s="43" t="n"/>
      <c r="F64" s="43" t="n"/>
      <c r="G64" s="43" t="n"/>
      <c r="H64" s="43" t="n"/>
      <c r="I64" s="43" t="n"/>
      <c r="J64" s="43" t="n"/>
      <c r="K64" s="43" t="n"/>
      <c r="L64" s="43" t="n"/>
      <c r="M64" s="43" t="n"/>
      <c r="N64" s="43" t="n"/>
    </row>
    <row r="65">
      <c r="B65" s="1" t="inlineStr">
        <is>
          <t xml:space="preserve"> Loan</t>
        </is>
      </c>
      <c r="C65" s="43">
        <f>-C59*C69</f>
        <v/>
      </c>
      <c r="D65" s="43" t="n"/>
      <c r="E65" s="43" t="n"/>
      <c r="F65" s="43" t="n"/>
      <c r="G65" s="43" t="n"/>
      <c r="H65" s="43">
        <f>-C65</f>
        <v/>
      </c>
      <c r="I65" s="43" t="n"/>
      <c r="J65" s="43" t="n"/>
      <c r="K65" s="43" t="n"/>
      <c r="L65" s="43" t="n"/>
      <c r="M65" s="43" t="n"/>
      <c r="N65" s="43" t="n"/>
    </row>
    <row r="66">
      <c r="B66" s="1" t="inlineStr">
        <is>
          <t xml:space="preserve"> Interest exp.</t>
        </is>
      </c>
      <c r="C66" s="43" t="n"/>
      <c r="D66" s="43">
        <f>-$C$65*$C$71</f>
        <v/>
      </c>
      <c r="E66" s="43">
        <f>-$C$65*$C$71</f>
        <v/>
      </c>
      <c r="F66" s="43">
        <f>-$C$65*$C$71</f>
        <v/>
      </c>
      <c r="G66" s="43">
        <f>-$C$65*$C$71</f>
        <v/>
      </c>
      <c r="H66" s="43">
        <f>-$C$65*$C$71</f>
        <v/>
      </c>
      <c r="I66" s="43" t="n"/>
      <c r="J66" s="43" t="n"/>
      <c r="K66" s="43" t="n"/>
      <c r="L66" s="43" t="n"/>
      <c r="M66" s="43" t="n"/>
      <c r="N66" s="43" t="n"/>
    </row>
    <row r="67">
      <c r="B67" s="1" t="inlineStr">
        <is>
          <t>Net CFs to PEF</t>
        </is>
      </c>
      <c r="C67" s="46">
        <f>+SUM(C62:C66)</f>
        <v/>
      </c>
      <c r="D67" s="46">
        <f>+SUM(D62:D66)</f>
        <v/>
      </c>
      <c r="E67" s="46">
        <f>+SUM(E62:E66)</f>
        <v/>
      </c>
      <c r="F67" s="46">
        <f>+SUM(F62:F66)</f>
        <v/>
      </c>
      <c r="G67" s="46">
        <f>+SUM(G62:G66)</f>
        <v/>
      </c>
      <c r="H67" s="46">
        <f>+SUM(H62:H66)</f>
        <v/>
      </c>
      <c r="I67" s="46">
        <f>+SUM(I62:I66)</f>
        <v/>
      </c>
      <c r="J67" s="46">
        <f>+SUM(J62:J66)</f>
        <v/>
      </c>
      <c r="K67" s="46">
        <f>+SUM(K62:K66)</f>
        <v/>
      </c>
      <c r="L67" s="46">
        <f>+SUM(L62:L66)</f>
        <v/>
      </c>
      <c r="M67" s="46">
        <f>+SUM(M62:M66)</f>
        <v/>
      </c>
      <c r="N67" s="43" t="n"/>
    </row>
    <row r="68">
      <c r="C68" s="43" t="n"/>
      <c r="D68" s="43" t="n"/>
      <c r="E68" s="43" t="n"/>
      <c r="F68" s="43" t="n"/>
      <c r="G68" s="43" t="n"/>
      <c r="H68" s="43" t="n"/>
      <c r="I68" s="43" t="n"/>
      <c r="J68" s="43" t="n"/>
      <c r="K68" s="43" t="n"/>
      <c r="L68" s="43" t="n"/>
      <c r="M68" s="43" t="n"/>
      <c r="N68" s="43" t="n"/>
    </row>
    <row r="69">
      <c r="B69" s="1" t="inlineStr">
        <is>
          <t>LTV</t>
        </is>
      </c>
      <c r="C69" s="34" t="n">
        <v>0.3</v>
      </c>
    </row>
    <row r="70">
      <c r="B70" s="1" t="inlineStr">
        <is>
          <t>EV/EBITDA</t>
        </is>
      </c>
      <c r="H70" s="49" t="n">
        <v>5</v>
      </c>
    </row>
    <row r="71">
      <c r="B71" s="1" t="inlineStr">
        <is>
          <t>Int rate (acq. Fin)</t>
        </is>
      </c>
      <c r="C71" s="16" t="n">
        <v>0.045</v>
      </c>
      <c r="H71" s="50" t="n"/>
    </row>
    <row r="73">
      <c r="B73" s="1" t="inlineStr">
        <is>
          <t>Unlevered IRR</t>
        </is>
      </c>
      <c r="C73" s="51">
        <f>IRR(C62:L62)</f>
        <v/>
      </c>
    </row>
    <row r="74">
      <c r="B74" s="1" t="inlineStr">
        <is>
          <t>Levered IRR</t>
        </is>
      </c>
      <c r="C74" s="51">
        <f>IRR(C67:L67)</f>
        <v/>
      </c>
    </row>
    <row r="77">
      <c r="B77" s="25" t="inlineStr">
        <is>
          <t>Sensitivity Analysis for Unlevered IRR</t>
        </is>
      </c>
    </row>
    <row r="79">
      <c r="B79" s="18" t="inlineStr">
        <is>
          <t>Revenue Growth &amp; Exit Multiple</t>
        </is>
      </c>
    </row>
    <row r="80">
      <c r="C80" s="52">
        <f>+C73</f>
        <v/>
      </c>
      <c r="D80" s="53" t="n">
        <v>0.025</v>
      </c>
      <c r="E80" s="54">
        <f>D80+2.5%</f>
        <v/>
      </c>
      <c r="F80" s="54">
        <f>E80+2.5%</f>
        <v/>
      </c>
      <c r="G80" s="54">
        <f>F80+2.5%</f>
        <v/>
      </c>
      <c r="H80" s="54">
        <f>G80+2.5%</f>
        <v/>
      </c>
      <c r="I80" s="54">
        <f>H80+2.5%</f>
        <v/>
      </c>
      <c r="J80" s="54">
        <f>I80+2.5%</f>
        <v/>
      </c>
      <c r="K80" s="54">
        <f>J80+2.5%</f>
        <v/>
      </c>
    </row>
    <row r="81">
      <c r="C81" s="55" t="n">
        <v>3</v>
      </c>
      <c r="D81" s="56" t="n">
        <v>-0.03346554820122316</v>
      </c>
      <c r="E81" s="57" t="n">
        <v>0.01386023581299067</v>
      </c>
      <c r="F81" s="57" t="n">
        <v>0.05658768595365604</v>
      </c>
      <c r="G81" s="57" t="n">
        <v>0.09608983711255181</v>
      </c>
      <c r="H81" s="57" t="n">
        <v>0.1332070048135987</v>
      </c>
      <c r="I81" s="57" t="n">
        <v>0.1684929410997544</v>
      </c>
      <c r="J81" s="57" t="n">
        <v>0.202332628610123</v>
      </c>
      <c r="K81" s="57" t="n">
        <v>0.2350048086425032</v>
      </c>
    </row>
    <row r="82">
      <c r="C82" s="55">
        <f>+C81+1</f>
        <v/>
      </c>
      <c r="D82" s="58" t="n">
        <v>0.0385374385625874</v>
      </c>
      <c r="E82" s="44" t="n">
        <v>0.08061733295589169</v>
      </c>
      <c r="F82" s="44" t="n">
        <v>0.1199030500008886</v>
      </c>
      <c r="G82" s="44" t="n">
        <v>0.1570830671725103</v>
      </c>
      <c r="H82" s="44" t="n">
        <v>0.1926243802177006</v>
      </c>
      <c r="I82" s="44" t="n">
        <v>0.2268586531744099</v>
      </c>
      <c r="J82" s="44" t="n">
        <v>0.2600299583937766</v>
      </c>
      <c r="K82" s="44" t="n">
        <v>0.2923230630981111</v>
      </c>
    </row>
    <row r="83">
      <c r="C83" s="55">
        <f>+C82+1</f>
        <v/>
      </c>
      <c r="D83" s="58" t="n">
        <v>0.09219746674588314</v>
      </c>
      <c r="E83" s="44" t="n">
        <v>0.1319240246744706</v>
      </c>
      <c r="F83" s="44" t="n">
        <v>0.1696294551970452</v>
      </c>
      <c r="G83" s="44" t="n">
        <v>0.2057561700298238</v>
      </c>
      <c r="H83" s="44" t="n">
        <v>0.2406205553277021</v>
      </c>
      <c r="I83" s="44" t="n">
        <v>0.2744566465365643</v>
      </c>
      <c r="J83" s="44" t="n">
        <v>0.307442306959353</v>
      </c>
      <c r="K83" s="44" t="n">
        <v>0.3397157312593364</v>
      </c>
    </row>
    <row r="84">
      <c r="C84" s="55">
        <f>+C83+1</f>
        <v/>
      </c>
      <c r="D84" s="58" t="n">
        <v>0.1356528471031329</v>
      </c>
      <c r="E84" s="44" t="n">
        <v>0.1741440273792343</v>
      </c>
      <c r="F84" s="44" t="n">
        <v>0.2110402635996422</v>
      </c>
      <c r="G84" s="44" t="n">
        <v>0.2466634551802225</v>
      </c>
      <c r="H84" s="44" t="n">
        <v>0.2812514155695813</v>
      </c>
      <c r="I84" s="44" t="n">
        <v>0.3149846540778765</v>
      </c>
      <c r="J84" s="44" t="n">
        <v>0.3480032474701349</v>
      </c>
      <c r="K84" s="44" t="n">
        <v>0.3804179151695204</v>
      </c>
    </row>
    <row r="85">
      <c r="C85" s="55">
        <f>+C84+1</f>
        <v/>
      </c>
      <c r="D85" s="58" t="n">
        <v>0.1724941478143125</v>
      </c>
      <c r="E85" s="44" t="n">
        <v>0.2102933384886632</v>
      </c>
      <c r="F85" s="44" t="n">
        <v>0.2467672846034465</v>
      </c>
      <c r="G85" s="44" t="n">
        <v>0.2821679981715195</v>
      </c>
      <c r="H85" s="44" t="n">
        <v>0.3166858294716954</v>
      </c>
      <c r="I85" s="44" t="n">
        <v>0.3504678682829681</v>
      </c>
      <c r="J85" s="44" t="n">
        <v>0.383629945528152</v>
      </c>
      <c r="K85" s="44" t="n">
        <v>0.4162647414342076</v>
      </c>
    </row>
    <row r="86">
      <c r="C86" s="55">
        <f>+C85+1</f>
        <v/>
      </c>
      <c r="D86" s="58" t="n">
        <v>0.204654649398653</v>
      </c>
      <c r="E86" s="44" t="n">
        <v>0.2420627394029182</v>
      </c>
      <c r="F86" s="44" t="n">
        <v>0.2783317883060958</v>
      </c>
      <c r="G86" s="44" t="n">
        <v>0.3136687256864952</v>
      </c>
      <c r="H86" s="44" t="n">
        <v>0.3482323869418928</v>
      </c>
      <c r="I86" s="44" t="n">
        <v>0.3821471361649624</v>
      </c>
      <c r="J86" s="44" t="n">
        <v>0.4155119834884182</v>
      </c>
      <c r="K86" s="44" t="n">
        <v>0.4484068793757929</v>
      </c>
    </row>
  </sheetData>
  <pageMargins left="0.7" right="0.7" top="0.75" bottom="0.75" header="0.3" footer="0.3"/>
  <pageSetup orientation="portrait" paperSize="9" verticalDpi="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selection activeCell="A1" sqref="A1"/>
    </sheetView>
  </sheetViews>
  <sheetFormatPr baseColWidth="8" defaultRowHeight="15"/>
  <sheetData>
    <row r="1">
      <c r="A1" s="0" t="inlineStr">
        <is>
          <t>항목</t>
        </is>
      </c>
      <c r="B1" s="0" t="inlineStr">
        <is>
          <t>값</t>
        </is>
      </c>
      <c r="C1" s="0" t="inlineStr">
        <is>
          <t>출처</t>
        </is>
      </c>
    </row>
    <row r="2">
      <c r="A2" s="0" t="inlineStr">
        <is>
          <t>revenue</t>
        </is>
      </c>
      <c r="B2" s="0" t="n">
        <v>96848400</v>
      </c>
      <c r="C2" s="0" t="inlineStr">
        <is>
          <t>FY2026 1Q 연율화 도출</t>
        </is>
      </c>
    </row>
    <row r="3">
      <c r="A3" s="0" t="inlineStr">
        <is>
          <t>ebitda_margin</t>
        </is>
      </c>
      <c r="B3" s="0" t="n">
        <v>0.1212</v>
      </c>
      <c r="C3" s="0" t="inlineStr">
        <is>
          <t>FY2026 1Q 연율화 도출</t>
        </is>
      </c>
    </row>
    <row r="4">
      <c r="A4" s="0" t="inlineStr">
        <is>
          <t>da</t>
        </is>
      </c>
      <c r="B4" s="0" t="n">
        <v>3092800</v>
      </c>
      <c r="C4" s="0" t="inlineStr">
        <is>
          <t>FY2026 1Q 연율화 도출</t>
        </is>
      </c>
    </row>
    <row r="5">
      <c r="A5" s="0" t="inlineStr">
        <is>
          <t>capex</t>
        </is>
      </c>
      <c r="B5" s="0" t="n">
        <v>3092800</v>
      </c>
      <c r="C5" s="0" t="inlineStr">
        <is>
          <t>FY2026 1Q 연율화 도출</t>
        </is>
      </c>
    </row>
    <row r="6">
      <c r="A6" s="0" t="inlineStr">
        <is>
          <t>cash</t>
        </is>
      </c>
      <c r="B6" s="0" t="n">
        <v>14200000</v>
      </c>
      <c r="C6" s="0" t="inlineStr">
        <is>
          <t>FY2026 1Q 연율화 도출</t>
        </is>
      </c>
    </row>
    <row r="7">
      <c r="A7" s="0" t="inlineStr">
        <is>
          <t>nwc</t>
        </is>
      </c>
      <c r="B7" s="0" t="n">
        <v>4842420</v>
      </c>
      <c r="C7" s="0" t="inlineStr">
        <is>
          <t>FY2026 1Q 연율화 도출</t>
        </is>
      </c>
    </row>
    <row r="8">
      <c r="A8" s="0" t="inlineStr">
        <is>
          <t>ppe</t>
        </is>
      </c>
      <c r="B8" s="0" t="n">
        <v>0</v>
      </c>
      <c r="C8" s="0" t="inlineStr">
        <is>
          <t>FY2026 1Q 연율화 도출</t>
        </is>
      </c>
    </row>
    <row r="9">
      <c r="A9" s="0" t="inlineStr">
        <is>
          <t>debt</t>
        </is>
      </c>
      <c r="B9" s="0" t="n">
        <v>31677700</v>
      </c>
      <c r="C9" s="0" t="inlineStr">
        <is>
          <t>FY2026 1Q 연율화 도출</t>
        </is>
      </c>
    </row>
    <row r="10">
      <c r="A10" s="0" t="inlineStr">
        <is>
          <t>tax</t>
        </is>
      </c>
      <c r="B10" s="0" t="n">
        <v>0.23</v>
      </c>
      <c r="C10" s="0" t="inlineStr">
        <is>
          <t>FY2026 1Q 연율화 도출</t>
        </is>
      </c>
    </row>
    <row r="11">
      <c r="A11" s="0" t="inlineStr">
        <is>
          <t>int_inc</t>
        </is>
      </c>
      <c r="B11" s="0" t="n">
        <v>0.01</v>
      </c>
      <c r="C11" s="0" t="inlineStr">
        <is>
          <t>FY2026 1Q 연율화 도출</t>
        </is>
      </c>
    </row>
    <row r="12">
      <c r="A12" s="0" t="inlineStr">
        <is>
          <t>int_exp</t>
        </is>
      </c>
      <c r="B12" s="0" t="n">
        <v>0.045</v>
      </c>
      <c r="C12" s="0" t="inlineStr">
        <is>
          <t>FY2026 1Q 연율화 도출</t>
        </is>
      </c>
    </row>
    <row r="13">
      <c r="A13" s="0" t="inlineStr">
        <is>
          <t>growth0</t>
        </is>
      </c>
      <c r="B13" s="0" t="n">
        <v>0.03</v>
      </c>
      <c r="C13" s="0" t="inlineStr">
        <is>
          <t>FY2026 1Q 연율화 도출</t>
        </is>
      </c>
    </row>
    <row r="14">
      <c r="A14" s="0" t="inlineStr">
        <is>
          <t>--- 딜 가정(예시) ---</t>
        </is>
      </c>
      <c r="B14" s="0" t="inlineStr"/>
      <c r="C14" s="0" t="inlineStr"/>
    </row>
    <row r="15">
      <c r="A15" s="0" t="inlineStr">
        <is>
          <t>growth</t>
        </is>
      </c>
      <c r="B15" s="0" t="n">
        <v>0.03</v>
      </c>
      <c r="C15" s="0" t="inlineStr">
        <is>
          <t>예시 가정</t>
        </is>
      </c>
    </row>
    <row r="16">
      <c r="A16" s="0" t="inlineStr">
        <is>
          <t>exit_mult</t>
        </is>
      </c>
      <c r="B16" s="0" t="n">
        <v>5</v>
      </c>
      <c r="C16" s="0" t="inlineStr">
        <is>
          <t>예시 가정</t>
        </is>
      </c>
    </row>
    <row r="17">
      <c r="A17" s="0" t="inlineStr">
        <is>
          <t>ltv</t>
        </is>
      </c>
      <c r="B17" s="0" t="n">
        <v>0.3</v>
      </c>
      <c r="C17" s="0" t="inlineStr">
        <is>
          <t>예시 가정</t>
        </is>
      </c>
    </row>
    <row r="18">
      <c r="A18" s="0" t="inlineStr">
        <is>
          <t>acq_rate</t>
        </is>
      </c>
      <c r="B18" s="0" t="n">
        <v>0.045</v>
      </c>
      <c r="C18" s="0" t="inlineStr">
        <is>
          <t>예시 가정</t>
        </is>
      </c>
    </row>
    <row r="19">
      <c r="A19" s="0" t="inlineStr">
        <is>
          <t>min_cash</t>
        </is>
      </c>
      <c r="B19" s="0" t="n">
        <v>1000000</v>
      </c>
      <c r="C19" s="0" t="inlineStr">
        <is>
          <t>예시 가정</t>
        </is>
      </c>
    </row>
    <row r="20">
      <c r="A20" s="0" t="inlineStr">
        <is>
          <t>invest</t>
        </is>
      </c>
      <c r="B20" s="0" t="n">
        <v>58706000</v>
      </c>
      <c r="C20" s="0" t="inlineStr">
        <is>
          <t>예시 가정</t>
        </is>
      </c>
    </row>
    <row r="21">
      <c r="A21" s="0" t="inlineStr">
        <is>
          <t>exit_year</t>
        </is>
      </c>
      <c r="B21" s="0" t="n">
        <v>5</v>
      </c>
      <c r="C21" s="0" t="inlineStr">
        <is>
          <t>예시 가정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최우제</dc:creator>
  <dcterms:created xmlns:dcterms="http://purl.org/dc/terms/" xmlns:xsi="http://www.w3.org/2001/XMLSchema-instance" xsi:type="dcterms:W3CDTF">2019-09-27T00:24:00Z</dcterms:created>
  <dcterms:modified xmlns:dcterms="http://purl.org/dc/terms/" xmlns:xsi="http://www.w3.org/2001/XMLSchema-instance" xsi:type="dcterms:W3CDTF">2026-06-12T05:07:07Z</dcterms:modified>
  <cp:lastModifiedBy>KIPE</cp:lastModifiedBy>
</cp:coreProperties>
</file>